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9320" windowHeight="11760"/>
  </bookViews>
  <sheets>
    <sheet name="Alcance y contenido" sheetId="5" r:id="rId1"/>
    <sheet name="Diagrama de flujo" sheetId="6" r:id="rId2"/>
    <sheet name="EB Combustión disctrict heating" sheetId="11" r:id="rId3"/>
    <sheet name="EP Combustión disctrict heating" sheetId="13" r:id="rId4"/>
    <sheet name="Resumen emisiones" sheetId="8" r:id="rId5"/>
  </sheets>
  <calcPr calcId="125725"/>
</workbook>
</file>

<file path=xl/calcChain.xml><?xml version="1.0" encoding="utf-8"?>
<calcChain xmlns="http://schemas.openxmlformats.org/spreadsheetml/2006/main">
  <c r="K14" i="11"/>
  <c r="M14" s="1"/>
  <c r="E14"/>
  <c r="K15"/>
  <c r="M15" s="1"/>
  <c r="E15"/>
  <c r="K16"/>
  <c r="M16" s="1"/>
  <c r="E16"/>
  <c r="K17"/>
  <c r="E17"/>
  <c r="M17"/>
  <c r="H18"/>
  <c r="K18"/>
  <c r="E18"/>
  <c r="M18"/>
  <c r="K19"/>
  <c r="E19"/>
  <c r="M19"/>
  <c r="K20"/>
  <c r="M20" s="1"/>
  <c r="E20"/>
  <c r="K21"/>
  <c r="M21" s="1"/>
  <c r="E21"/>
  <c r="K22"/>
  <c r="M22"/>
  <c r="K23"/>
  <c r="M23" s="1"/>
  <c r="K24"/>
  <c r="M24"/>
  <c r="K25"/>
  <c r="M25" s="1"/>
  <c r="K26"/>
  <c r="M26"/>
  <c r="K27"/>
  <c r="M27" s="1"/>
  <c r="K28"/>
  <c r="M28"/>
  <c r="K29"/>
  <c r="M29" s="1"/>
  <c r="K30"/>
  <c r="M30"/>
  <c r="K31"/>
  <c r="M31" s="1"/>
  <c r="K32"/>
  <c r="M32"/>
  <c r="K13"/>
  <c r="M13" s="1"/>
  <c r="M33" s="1"/>
  <c r="E8" i="8" s="1"/>
  <c r="E13" i="11"/>
  <c r="M13" i="13"/>
  <c r="O13" s="1"/>
  <c r="M12"/>
  <c r="N12" s="1"/>
  <c r="M30"/>
  <c r="O30" s="1"/>
  <c r="M14"/>
  <c r="N14" s="1"/>
  <c r="M15"/>
  <c r="O15" s="1"/>
  <c r="M16"/>
  <c r="N16" s="1"/>
  <c r="M17"/>
  <c r="N17" s="1"/>
  <c r="M18"/>
  <c r="N18" s="1"/>
  <c r="M19"/>
  <c r="O19" s="1"/>
  <c r="M20"/>
  <c r="N20" s="1"/>
  <c r="N23" i="11"/>
  <c r="N29"/>
  <c r="N21"/>
  <c r="M21" i="13"/>
  <c r="N21"/>
  <c r="M22"/>
  <c r="N22" s="1"/>
  <c r="M23"/>
  <c r="N23" s="1"/>
  <c r="M24"/>
  <c r="N24" s="1"/>
  <c r="M25"/>
  <c r="N25"/>
  <c r="M26"/>
  <c r="N26" s="1"/>
  <c r="M27"/>
  <c r="O27" s="1"/>
  <c r="M28"/>
  <c r="N28" s="1"/>
  <c r="M29"/>
  <c r="N29"/>
  <c r="M31"/>
  <c r="N31" s="1"/>
  <c r="O20"/>
  <c r="O23"/>
  <c r="O25"/>
  <c r="O29"/>
  <c r="C32"/>
  <c r="G20"/>
  <c r="G19"/>
  <c r="G18"/>
  <c r="O18" s="1"/>
  <c r="J17"/>
  <c r="G17"/>
  <c r="G16"/>
  <c r="O16" s="1"/>
  <c r="G15"/>
  <c r="G14"/>
  <c r="O14" s="1"/>
  <c r="G13"/>
  <c r="G12"/>
  <c r="O12" s="1"/>
  <c r="N31" i="11"/>
  <c r="N27"/>
  <c r="N25"/>
  <c r="N20"/>
  <c r="N19"/>
  <c r="O17" i="13"/>
  <c r="N18" i="11"/>
  <c r="N13"/>
  <c r="N33" s="1"/>
  <c r="C9" i="13" s="1"/>
  <c r="N14" i="11"/>
  <c r="N15"/>
  <c r="N16"/>
  <c r="N17"/>
  <c r="N22"/>
  <c r="N24"/>
  <c r="N26"/>
  <c r="N28"/>
  <c r="N30"/>
  <c r="N32"/>
  <c r="O21" i="13"/>
  <c r="N27" l="1"/>
  <c r="N19"/>
  <c r="N15"/>
  <c r="N30"/>
  <c r="N13"/>
  <c r="O24"/>
  <c r="D21"/>
  <c r="D31"/>
  <c r="D20"/>
  <c r="D22"/>
  <c r="D26"/>
  <c r="D17"/>
  <c r="D28"/>
  <c r="D27"/>
  <c r="D25"/>
  <c r="D15"/>
  <c r="D30"/>
  <c r="D16"/>
  <c r="D24"/>
  <c r="D23"/>
  <c r="D29"/>
  <c r="D19"/>
  <c r="D18"/>
  <c r="D14"/>
  <c r="D13"/>
  <c r="D12"/>
  <c r="D32" s="1"/>
  <c r="O28"/>
  <c r="O26"/>
  <c r="O31"/>
  <c r="O22"/>
  <c r="O32" s="1"/>
  <c r="E9" i="8" s="1"/>
  <c r="E10" s="1"/>
</calcChain>
</file>

<file path=xl/sharedStrings.xml><?xml version="1.0" encoding="utf-8"?>
<sst xmlns="http://schemas.openxmlformats.org/spreadsheetml/2006/main" count="158" uniqueCount="83">
  <si>
    <t>COMBUSTIBLE</t>
  </si>
  <si>
    <t>Madera</t>
  </si>
  <si>
    <t>Carbón vegetal</t>
  </si>
  <si>
    <t>Residuos de madera</t>
  </si>
  <si>
    <t>Residuos agrícolas</t>
  </si>
  <si>
    <t>Combustible</t>
  </si>
  <si>
    <t xml:space="preserve">Gas natural </t>
  </si>
  <si>
    <t xml:space="preserve"> m3 de combustible consumido</t>
  </si>
  <si>
    <t>Biogás Vertedero</t>
  </si>
  <si>
    <t>Gasóleo C</t>
  </si>
  <si>
    <t>Propano</t>
  </si>
  <si>
    <t>Butano</t>
  </si>
  <si>
    <t>GLP (mezcla)</t>
  </si>
  <si>
    <t>Hidrógeno</t>
  </si>
  <si>
    <t>Densidad (kg/m3)</t>
  </si>
  <si>
    <t>Calor</t>
  </si>
  <si>
    <t>CO2</t>
  </si>
  <si>
    <t>Biogás EDAR/biometanización</t>
  </si>
  <si>
    <t>Diagrama de flujo</t>
  </si>
  <si>
    <t xml:space="preserve">Alcance </t>
  </si>
  <si>
    <t>No se incluyen en este análisis otras sustancias contaminantes (ni GEIs ni contaminantes atmosféricos) por no considerarse significativos para este propósito.</t>
  </si>
  <si>
    <t xml:space="preserve">Características del proyecto: escenario base </t>
  </si>
  <si>
    <t xml:space="preserve">Para obtener las emisiones es necesario cumplimentar: </t>
  </si>
  <si>
    <t>La cantidad de combustible consumida en términos de masa ó volumen.</t>
  </si>
  <si>
    <t>PCI en base húmeda (GJ/t)</t>
  </si>
  <si>
    <t>Fracción H2O en el combustible</t>
  </si>
  <si>
    <t>Hulla</t>
  </si>
  <si>
    <t>Lignito negro</t>
  </si>
  <si>
    <t>Aglomerados de hulla</t>
  </si>
  <si>
    <t>Coque de petróleo</t>
  </si>
  <si>
    <t>Astillas</t>
  </si>
  <si>
    <t>Pélet</t>
  </si>
  <si>
    <t>Toneladas de combustible consumido</t>
  </si>
  <si>
    <t xml:space="preserve">Instrucciones generales para la cumplimentación: </t>
  </si>
  <si>
    <t>Celdas a cumplimentar para obtener emisiones.</t>
  </si>
  <si>
    <r>
      <t xml:space="preserve">Este libro de cálculo está diseñado para estimar la reducción de emisiones de CO2 motivada por los </t>
    </r>
    <r>
      <rPr>
        <i/>
        <sz val="10"/>
        <color indexed="8"/>
        <rFont val="Arial"/>
        <family val="2"/>
      </rPr>
      <t>Proyectos Clima</t>
    </r>
    <r>
      <rPr>
        <sz val="10"/>
        <color indexed="8"/>
        <rFont val="Arial"/>
        <family val="2"/>
      </rPr>
      <t xml:space="preserve">, en los procesos de combustión en equipamiento </t>
    </r>
    <r>
      <rPr>
        <i/>
        <sz val="10"/>
        <color indexed="8"/>
        <rFont val="Arial"/>
        <family val="2"/>
      </rPr>
      <t>District Heating.</t>
    </r>
    <r>
      <rPr>
        <sz val="10"/>
        <color indexed="8"/>
        <rFont val="Arial"/>
        <family val="2"/>
      </rPr>
      <t xml:space="preserve"> </t>
    </r>
  </si>
  <si>
    <t xml:space="preserve">Características del proyecto: escenario proyecto </t>
  </si>
  <si>
    <t>&lt;0,40</t>
  </si>
  <si>
    <t>&lt;0,15</t>
  </si>
  <si>
    <t>La eficiencia de la instalación de combustión en tanto por uno (0-1).</t>
  </si>
  <si>
    <t>Factor de emisión de CO2 total (kg/GJ)</t>
  </si>
  <si>
    <t>Fracción Carbono Fósil</t>
  </si>
  <si>
    <t>Factor de emisión de CO2  fósil (kg/GJ)</t>
  </si>
  <si>
    <t>Energía Primaria (GJ)</t>
  </si>
  <si>
    <t>Fracción de Eficiencia de la instalación de combustión (1)</t>
  </si>
  <si>
    <t>Energía final requerida (GJ) (2)</t>
  </si>
  <si>
    <t>NA</t>
  </si>
  <si>
    <t>Neumáticos usados</t>
  </si>
  <si>
    <t>Otros residuos fósiles/renovables (3)</t>
  </si>
  <si>
    <t>(1) Los valores de eficiciencia en la combustión son elegidos conservadores por defecto, debiéndose utilizar preferiblemente los valores reales.</t>
  </si>
  <si>
    <t>(2) la energía final requerida debe ser igual en EB y EP</t>
  </si>
  <si>
    <t>(3) Cumplimentar en caso de utilización de otro residuo fósil/renovable</t>
  </si>
  <si>
    <t xml:space="preserve">Para obtener las emisiones es necesario: </t>
  </si>
  <si>
    <t>La energía final requerida debe ser igual para el escenario proyecto que para el escenario base.</t>
  </si>
  <si>
    <t>Debido a la posibilidad de que el escenario proyecto utilice más de un combustible, se debe cumplimentar  la columna "Fracción de energía atribuible al combustible" con el porcentaje (en tanto por uno; 0-1) de energía suministrada por cada combustible. En caso de que sólo se utilice un combustible, el valor de la fracción debe ser igual a 1.</t>
  </si>
  <si>
    <t>Fracción de energía atribuible al combustible</t>
  </si>
  <si>
    <t>Energía final requerida por combustible</t>
  </si>
  <si>
    <t xml:space="preserve">Energía Primaria(GJ) </t>
  </si>
  <si>
    <t>Emisiones CO2 (t)</t>
  </si>
  <si>
    <t>Fracción de eficiencia en el transporte</t>
  </si>
  <si>
    <t>Se requiere cumplimentar la eficiencia de la instalación de combustión y del transporte en tanto por uno (0-1).</t>
  </si>
  <si>
    <t>Emisiones del escenario base (t CO2-eq)</t>
  </si>
  <si>
    <t>Emisiones del escenario proyecto (t CO2-eq)</t>
  </si>
  <si>
    <t>Reducción de emisiones (t CO2-eq)</t>
  </si>
  <si>
    <t>Comprobación (4)</t>
  </si>
  <si>
    <t>(4) Aparecerán en esta fila comandos de error en caso de no cumplimentar correctamente el formulario.</t>
  </si>
  <si>
    <t xml:space="preserve"> NA = No Apreciable</t>
  </si>
  <si>
    <t>-</t>
  </si>
  <si>
    <t xml:space="preserve">Las emisiones calculadas corresponden únicamente a los procesos sintetizados en la pestaña "Diagrama de flujo". </t>
  </si>
  <si>
    <t>Para el cálculo de emisiones de base (EB) de proyectos nuevos se debe tomar como referencia calderas con gas natural como combustible, para más información, consultar documento explicativo asociado a esta metodología.</t>
  </si>
  <si>
    <t xml:space="preserve">Celdas bloqueadas, que no es necesario cumplimentar. </t>
  </si>
  <si>
    <t>Debe tenerse en cuenta, que:</t>
  </si>
  <si>
    <t>La energía útil requerida de ambos escenarios del proyecto (EB y EP) debe ser igual (ver celdas de comprobación).</t>
  </si>
  <si>
    <t>La información de referencia (EB) que se solicita debe ser la media de 2los tres años anteriores al inicio del proyecto, ó, en su defecto, la del año inmediatamente anterior.</t>
  </si>
  <si>
    <t>Además:</t>
  </si>
  <si>
    <r>
      <t xml:space="preserve">Pestaña </t>
    </r>
    <r>
      <rPr>
        <u/>
        <sz val="10"/>
        <color indexed="8"/>
        <rFont val="Arial"/>
        <family val="2"/>
      </rPr>
      <t>"Diagrama de flujo"</t>
    </r>
    <r>
      <rPr>
        <sz val="10"/>
        <color indexed="8"/>
        <rFont val="Arial"/>
        <family val="2"/>
      </rPr>
      <t>: síntesis del proceso, no es necesario cumplimentar información.</t>
    </r>
  </si>
  <si>
    <r>
      <t xml:space="preserve">Pestaña </t>
    </r>
    <r>
      <rPr>
        <u/>
        <sz val="10"/>
        <color indexed="8"/>
        <rFont val="Arial"/>
        <family val="2"/>
      </rPr>
      <t>"Resumen emisiones"</t>
    </r>
    <r>
      <rPr>
        <sz val="10"/>
        <color indexed="8"/>
        <rFont val="Arial"/>
        <family val="2"/>
      </rPr>
      <t>: una vez cumplimentadas las pestañas anteriores, esta hoja recoge las emisiones para el escenario base, escenario de proyecto y como resultado de la diferencia entre ambas, la reducción de emisiones estimada a alcanzar en un año. No es necesario cumplimentar información.</t>
    </r>
  </si>
  <si>
    <r>
      <t xml:space="preserve">Pestaña </t>
    </r>
    <r>
      <rPr>
        <u/>
        <sz val="10"/>
        <color indexed="8"/>
        <rFont val="Arial"/>
        <family val="2"/>
      </rPr>
      <t>"EB Combustión District heating"</t>
    </r>
    <r>
      <rPr>
        <sz val="10"/>
        <color indexed="8"/>
        <rFont val="Arial"/>
        <family val="2"/>
      </rPr>
      <t>: se cumplimentará para obtener las emisiones del escenario base o de referencia (situación pre-proyecto) siguiendo las instrucciones de cumplimetación específicadas encima de la tabla, así como las contenidas en el documento de apoyo.</t>
    </r>
  </si>
  <si>
    <r>
      <t xml:space="preserve">Pestaña </t>
    </r>
    <r>
      <rPr>
        <u/>
        <sz val="10"/>
        <color indexed="8"/>
        <rFont val="Arial"/>
        <family val="2"/>
      </rPr>
      <t>"EP Combustión District heating"</t>
    </r>
    <r>
      <rPr>
        <sz val="10"/>
        <color indexed="8"/>
        <rFont val="Arial"/>
        <family val="2"/>
      </rPr>
      <t>: se cumplimentará para obtener las emisiones del escenario proyecto, siguiendo las instrucciones de cumplimetación específicadas encima de la tabla, así como las contenidas en el documento de apoyo.</t>
    </r>
  </si>
  <si>
    <t>Dato estimado de reducción de emisiones en un año:</t>
  </si>
  <si>
    <t xml:space="preserve">Esta Información debe ser referida a la media de esos valores en los tres últimos años, previos al inicio del proyecto; ó, en su defecto, al valor del parámeto en el año inmediatamente anterior. Marcar con una X, la opción empleada: </t>
  </si>
  <si>
    <t>Año anterior</t>
  </si>
  <si>
    <t>Media 3 útlimos años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</si>
</sst>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"/>
    <numFmt numFmtId="165" formatCode="#,##0_ ;\-#,##0\ "/>
    <numFmt numFmtId="166" formatCode="#,##0.00_ ;\-#,##0.00\ "/>
  </numFmts>
  <fonts count="16">
    <font>
      <sz val="11"/>
      <color theme="1"/>
      <name val="Calibri"/>
      <family val="2"/>
      <scheme val="minor"/>
    </font>
    <font>
      <sz val="11"/>
      <color indexed="8"/>
      <name val="Arial 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6"/>
      <color indexed="18"/>
      <name val="Arial"/>
      <family val="2"/>
    </font>
    <font>
      <sz val="16"/>
      <color indexed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43" fontId="3" fillId="0" borderId="0" xfId="0" applyNumberFormat="1" applyFo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/>
    </xf>
    <xf numFmtId="166" fontId="3" fillId="0" borderId="0" xfId="1" applyNumberFormat="1" applyFont="1"/>
    <xf numFmtId="0" fontId="3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6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/>
    </xf>
    <xf numFmtId="166" fontId="0" fillId="3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2" fontId="3" fillId="0" borderId="0" xfId="0" applyNumberFormat="1" applyFont="1" applyBorder="1"/>
    <xf numFmtId="0" fontId="3" fillId="0" borderId="1" xfId="0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3" fillId="0" borderId="0" xfId="0" applyNumberFormat="1" applyFont="1" applyBorder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6" fontId="3" fillId="4" borderId="1" xfId="1" applyNumberFormat="1" applyFont="1" applyFill="1" applyBorder="1" applyAlignment="1" applyProtection="1">
      <alignment horizontal="center" vertical="center"/>
      <protection locked="0"/>
    </xf>
    <xf numFmtId="43" fontId="3" fillId="4" borderId="1" xfId="1" applyNumberFormat="1" applyFont="1" applyFill="1" applyBorder="1" applyAlignment="1" applyProtection="1">
      <alignment horizontal="center" vertical="center"/>
      <protection locked="0"/>
    </xf>
    <xf numFmtId="4" fontId="3" fillId="5" borderId="1" xfId="0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/>
    <xf numFmtId="0" fontId="3" fillId="0" borderId="1" xfId="0" applyFont="1" applyBorder="1"/>
    <xf numFmtId="0" fontId="11" fillId="0" borderId="3" xfId="0" applyFont="1" applyBorder="1" applyAlignment="1" applyProtection="1">
      <alignment horizontal="left" vertical="center"/>
    </xf>
    <xf numFmtId="0" fontId="12" fillId="0" borderId="1" xfId="0" applyFont="1" applyBorder="1" applyProtection="1"/>
    <xf numFmtId="0" fontId="12" fillId="0" borderId="1" xfId="0" applyFont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left" vertical="center"/>
    </xf>
    <xf numFmtId="0" fontId="14" fillId="6" borderId="6" xfId="0" applyFont="1" applyFill="1" applyBorder="1" applyProtection="1"/>
    <xf numFmtId="0" fontId="14" fillId="6" borderId="6" xfId="0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1" fontId="12" fillId="0" borderId="2" xfId="0" applyNumberFormat="1" applyFont="1" applyBorder="1" applyProtection="1"/>
    <xf numFmtId="1" fontId="12" fillId="0" borderId="4" xfId="0" applyNumberFormat="1" applyFont="1" applyBorder="1" applyProtection="1"/>
    <xf numFmtId="1" fontId="14" fillId="6" borderId="7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484910</xdr:colOff>
      <xdr:row>16</xdr:row>
      <xdr:rowOff>156729</xdr:rowOff>
    </xdr:from>
    <xdr:to>
      <xdr:col>4</xdr:col>
      <xdr:colOff>637310</xdr:colOff>
      <xdr:row>18</xdr:row>
      <xdr:rowOff>185381</xdr:rowOff>
    </xdr:to>
    <xdr:sp macro="" textlink="">
      <xdr:nvSpPr>
        <xdr:cNvPr id="10" name="9 Flecha a la derecha con muesca"/>
        <xdr:cNvSpPr/>
      </xdr:nvSpPr>
      <xdr:spPr>
        <a:xfrm>
          <a:off x="2545774" y="3204729"/>
          <a:ext cx="1676400" cy="40965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591416</xdr:colOff>
      <xdr:row>11</xdr:row>
      <xdr:rowOff>122093</xdr:rowOff>
    </xdr:from>
    <xdr:to>
      <xdr:col>13</xdr:col>
      <xdr:colOff>429491</xdr:colOff>
      <xdr:row>12</xdr:row>
      <xdr:rowOff>160193</xdr:rowOff>
    </xdr:to>
    <xdr:sp macro="" textlink="">
      <xdr:nvSpPr>
        <xdr:cNvPr id="16" name="15 Flecha a la derecha con muesca"/>
        <xdr:cNvSpPr/>
      </xdr:nvSpPr>
      <xdr:spPr>
        <a:xfrm>
          <a:off x="6462280" y="2217593"/>
          <a:ext cx="4410075" cy="2286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492702</xdr:colOff>
      <xdr:row>18</xdr:row>
      <xdr:rowOff>171450</xdr:rowOff>
    </xdr:from>
    <xdr:to>
      <xdr:col>13</xdr:col>
      <xdr:colOff>330777</xdr:colOff>
      <xdr:row>20</xdr:row>
      <xdr:rowOff>28575</xdr:rowOff>
    </xdr:to>
    <xdr:sp macro="" textlink="">
      <xdr:nvSpPr>
        <xdr:cNvPr id="22" name="21 Flecha a la derecha con muesca"/>
        <xdr:cNvSpPr/>
      </xdr:nvSpPr>
      <xdr:spPr>
        <a:xfrm>
          <a:off x="6363566" y="3600450"/>
          <a:ext cx="4410075" cy="2381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651164</xdr:colOff>
      <xdr:row>24</xdr:row>
      <xdr:rowOff>185304</xdr:rowOff>
    </xdr:from>
    <xdr:to>
      <xdr:col>13</xdr:col>
      <xdr:colOff>489239</xdr:colOff>
      <xdr:row>26</xdr:row>
      <xdr:rowOff>42429</xdr:rowOff>
    </xdr:to>
    <xdr:sp macro="" textlink="">
      <xdr:nvSpPr>
        <xdr:cNvPr id="23" name="22 Flecha a la derecha con muesca"/>
        <xdr:cNvSpPr/>
      </xdr:nvSpPr>
      <xdr:spPr>
        <a:xfrm>
          <a:off x="6522028" y="4757304"/>
          <a:ext cx="4410075" cy="2381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5</xdr:col>
      <xdr:colOff>535133</xdr:colOff>
      <xdr:row>7</xdr:row>
      <xdr:rowOff>149802</xdr:rowOff>
    </xdr:from>
    <xdr:to>
      <xdr:col>6</xdr:col>
      <xdr:colOff>58883</xdr:colOff>
      <xdr:row>14</xdr:row>
      <xdr:rowOff>159327</xdr:rowOff>
    </xdr:to>
    <xdr:cxnSp macro="">
      <xdr:nvCxnSpPr>
        <xdr:cNvPr id="24" name="23 Conector curvado"/>
        <xdr:cNvCxnSpPr/>
      </xdr:nvCxnSpPr>
      <xdr:spPr>
        <a:xfrm rot="5400000" flipH="1" flipV="1">
          <a:off x="4353359" y="2011940"/>
          <a:ext cx="1343025" cy="285750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392258</xdr:colOff>
      <xdr:row>7</xdr:row>
      <xdr:rowOff>91788</xdr:rowOff>
    </xdr:from>
    <xdr:to>
      <xdr:col>6</xdr:col>
      <xdr:colOff>678008</xdr:colOff>
      <xdr:row>14</xdr:row>
      <xdr:rowOff>101313</xdr:rowOff>
    </xdr:to>
    <xdr:cxnSp macro="">
      <xdr:nvCxnSpPr>
        <xdr:cNvPr id="25" name="24 Conector curvado"/>
        <xdr:cNvCxnSpPr/>
      </xdr:nvCxnSpPr>
      <xdr:spPr>
        <a:xfrm rot="5400000" flipH="1" flipV="1">
          <a:off x="4972484" y="1953926"/>
          <a:ext cx="1343025" cy="285750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599212</xdr:colOff>
      <xdr:row>9</xdr:row>
      <xdr:rowOff>6061</xdr:rowOff>
    </xdr:from>
    <xdr:to>
      <xdr:col>9</xdr:col>
      <xdr:colOff>742086</xdr:colOff>
      <xdr:row>12</xdr:row>
      <xdr:rowOff>44164</xdr:rowOff>
    </xdr:to>
    <xdr:cxnSp macro="">
      <xdr:nvCxnSpPr>
        <xdr:cNvPr id="26" name="25 Conector curvado"/>
        <xdr:cNvCxnSpPr/>
      </xdr:nvCxnSpPr>
      <xdr:spPr>
        <a:xfrm rot="5400000" flipH="1" flipV="1">
          <a:off x="7760711" y="1953926"/>
          <a:ext cx="609603" cy="142874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422566</xdr:colOff>
      <xdr:row>16</xdr:row>
      <xdr:rowOff>76200</xdr:rowOff>
    </xdr:from>
    <xdr:to>
      <xdr:col>8</xdr:col>
      <xdr:colOff>565440</xdr:colOff>
      <xdr:row>19</xdr:row>
      <xdr:rowOff>38103</xdr:rowOff>
    </xdr:to>
    <xdr:cxnSp macro="">
      <xdr:nvCxnSpPr>
        <xdr:cNvPr id="29" name="28 Conector curvado"/>
        <xdr:cNvCxnSpPr/>
      </xdr:nvCxnSpPr>
      <xdr:spPr>
        <a:xfrm rot="5400000" flipH="1" flipV="1">
          <a:off x="6860165" y="3319465"/>
          <a:ext cx="533403" cy="142874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570636</xdr:colOff>
      <xdr:row>22</xdr:row>
      <xdr:rowOff>0</xdr:rowOff>
    </xdr:from>
    <xdr:to>
      <xdr:col>9</xdr:col>
      <xdr:colOff>713510</xdr:colOff>
      <xdr:row>25</xdr:row>
      <xdr:rowOff>38103</xdr:rowOff>
    </xdr:to>
    <xdr:cxnSp macro="">
      <xdr:nvCxnSpPr>
        <xdr:cNvPr id="30" name="29 Conector curvado"/>
        <xdr:cNvCxnSpPr/>
      </xdr:nvCxnSpPr>
      <xdr:spPr>
        <a:xfrm rot="5400000" flipH="1" flipV="1">
          <a:off x="7732135" y="4424365"/>
          <a:ext cx="609603" cy="142874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484909</xdr:colOff>
      <xdr:row>13</xdr:row>
      <xdr:rowOff>69273</xdr:rowOff>
    </xdr:from>
    <xdr:to>
      <xdr:col>2</xdr:col>
      <xdr:colOff>317788</xdr:colOff>
      <xdr:row>23</xdr:row>
      <xdr:rowOff>93518</xdr:rowOff>
    </xdr:to>
    <xdr:sp macro="" textlink="">
      <xdr:nvSpPr>
        <xdr:cNvPr id="27" name="26 Rectángulo"/>
        <xdr:cNvSpPr/>
      </xdr:nvSpPr>
      <xdr:spPr>
        <a:xfrm>
          <a:off x="484909" y="2545773"/>
          <a:ext cx="1893743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Combustible</a:t>
          </a:r>
        </a:p>
      </xdr:txBody>
    </xdr:sp>
    <xdr:clientData/>
  </xdr:twoCellAnchor>
  <xdr:twoCellAnchor>
    <xdr:from>
      <xdr:col>4</xdr:col>
      <xdr:colOff>692727</xdr:colOff>
      <xdr:row>14</xdr:row>
      <xdr:rowOff>121227</xdr:rowOff>
    </xdr:from>
    <xdr:to>
      <xdr:col>7</xdr:col>
      <xdr:colOff>225136</xdr:colOff>
      <xdr:row>22</xdr:row>
      <xdr:rowOff>110835</xdr:rowOff>
    </xdr:to>
    <xdr:sp macro="" textlink="">
      <xdr:nvSpPr>
        <xdr:cNvPr id="28" name="27 Rectángulo"/>
        <xdr:cNvSpPr/>
      </xdr:nvSpPr>
      <xdr:spPr>
        <a:xfrm>
          <a:off x="4277591" y="2788227"/>
          <a:ext cx="1818409" cy="151360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Caldera</a:t>
          </a:r>
        </a:p>
      </xdr:txBody>
    </xdr:sp>
    <xdr:clientData/>
  </xdr:twoCellAnchor>
  <xdr:twoCellAnchor>
    <xdr:from>
      <xdr:col>13</xdr:col>
      <xdr:colOff>484909</xdr:colOff>
      <xdr:row>17</xdr:row>
      <xdr:rowOff>155863</xdr:rowOff>
    </xdr:from>
    <xdr:to>
      <xdr:col>17</xdr:col>
      <xdr:colOff>0</xdr:colOff>
      <xdr:row>21</xdr:row>
      <xdr:rowOff>17318</xdr:rowOff>
    </xdr:to>
    <xdr:sp macro="" textlink="">
      <xdr:nvSpPr>
        <xdr:cNvPr id="32" name="31 Rectángulo"/>
        <xdr:cNvSpPr/>
      </xdr:nvSpPr>
      <xdr:spPr>
        <a:xfrm>
          <a:off x="10927773" y="3394363"/>
          <a:ext cx="2563091" cy="62345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Destino </a:t>
          </a:r>
        </a:p>
      </xdr:txBody>
    </xdr:sp>
    <xdr:clientData/>
  </xdr:twoCellAnchor>
  <xdr:twoCellAnchor>
    <xdr:from>
      <xdr:col>13</xdr:col>
      <xdr:colOff>606137</xdr:colOff>
      <xdr:row>10</xdr:row>
      <xdr:rowOff>138545</xdr:rowOff>
    </xdr:from>
    <xdr:to>
      <xdr:col>17</xdr:col>
      <xdr:colOff>121228</xdr:colOff>
      <xdr:row>14</xdr:row>
      <xdr:rowOff>0</xdr:rowOff>
    </xdr:to>
    <xdr:sp macro="" textlink="">
      <xdr:nvSpPr>
        <xdr:cNvPr id="34" name="33 Rectángulo"/>
        <xdr:cNvSpPr/>
      </xdr:nvSpPr>
      <xdr:spPr>
        <a:xfrm>
          <a:off x="11049001" y="2043545"/>
          <a:ext cx="2563091" cy="62345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Destino </a:t>
          </a:r>
        </a:p>
      </xdr:txBody>
    </xdr:sp>
    <xdr:clientData/>
  </xdr:twoCellAnchor>
  <xdr:twoCellAnchor>
    <xdr:from>
      <xdr:col>13</xdr:col>
      <xdr:colOff>606136</xdr:colOff>
      <xdr:row>24</xdr:row>
      <xdr:rowOff>69273</xdr:rowOff>
    </xdr:from>
    <xdr:to>
      <xdr:col>17</xdr:col>
      <xdr:colOff>121227</xdr:colOff>
      <xdr:row>27</xdr:row>
      <xdr:rowOff>121228</xdr:rowOff>
    </xdr:to>
    <xdr:sp macro="" textlink="">
      <xdr:nvSpPr>
        <xdr:cNvPr id="35" name="34 Rectángulo"/>
        <xdr:cNvSpPr/>
      </xdr:nvSpPr>
      <xdr:spPr>
        <a:xfrm>
          <a:off x="11049000" y="4641273"/>
          <a:ext cx="2563091" cy="62345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Destino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6"/>
  <sheetViews>
    <sheetView showGridLines="0" tabSelected="1" workbookViewId="0">
      <selection activeCell="C14" sqref="C14"/>
    </sheetView>
  </sheetViews>
  <sheetFormatPr baseColWidth="10" defaultRowHeight="15"/>
  <cols>
    <col min="1" max="1" width="6.140625" customWidth="1"/>
    <col min="2" max="14" width="11.42578125" style="14"/>
    <col min="15" max="15" width="51.85546875" style="14" customWidth="1"/>
  </cols>
  <sheetData>
    <row r="2" spans="1:15">
      <c r="B2" s="59" t="s">
        <v>19</v>
      </c>
      <c r="C2" s="59"/>
      <c r="D2" s="59"/>
    </row>
    <row r="3" spans="1:15">
      <c r="B3" s="18"/>
      <c r="C3" s="18"/>
      <c r="D3" s="18"/>
      <c r="E3" s="18"/>
      <c r="F3" s="18"/>
      <c r="G3" s="18"/>
      <c r="H3" s="18"/>
      <c r="I3" s="18"/>
      <c r="J3" s="18"/>
    </row>
    <row r="4" spans="1:15">
      <c r="B4" s="18" t="s">
        <v>35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>
      <c r="B6" s="18" t="s">
        <v>68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B7" s="18" t="s">
        <v>69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>
      <c r="B9" s="18"/>
      <c r="C9" s="18"/>
      <c r="D9" s="18"/>
      <c r="E9" s="18"/>
      <c r="F9" s="18"/>
      <c r="G9" s="18"/>
      <c r="H9" s="18"/>
      <c r="I9" s="18"/>
      <c r="J9" s="18"/>
    </row>
    <row r="10" spans="1:15">
      <c r="B10" s="18"/>
      <c r="C10" s="18"/>
      <c r="D10" s="18"/>
      <c r="E10" s="18"/>
      <c r="F10" s="18"/>
      <c r="G10" s="18"/>
      <c r="H10" s="18"/>
      <c r="I10" s="18"/>
      <c r="J10" s="18"/>
    </row>
    <row r="12" spans="1:15">
      <c r="B12" s="12" t="s">
        <v>33</v>
      </c>
      <c r="C12" s="12"/>
      <c r="D12" s="12"/>
    </row>
    <row r="14" spans="1:15" s="2" customFormat="1">
      <c r="B14" s="14"/>
      <c r="C14" s="50"/>
      <c r="D14" s="14" t="s">
        <v>34</v>
      </c>
      <c r="E14" s="14"/>
      <c r="F14" s="14"/>
      <c r="G14" s="14"/>
      <c r="H14" s="14"/>
      <c r="I14" s="14"/>
      <c r="J14" s="14"/>
      <c r="K14" s="25"/>
      <c r="L14" s="25"/>
      <c r="M14" s="25"/>
      <c r="N14" s="25"/>
      <c r="O14" s="25"/>
    </row>
    <row r="15" spans="1:15" s="27" customFormat="1">
      <c r="A15" s="2"/>
      <c r="B15" s="14"/>
      <c r="C15" s="51"/>
      <c r="D15" s="14" t="s">
        <v>70</v>
      </c>
      <c r="E15" s="14"/>
      <c r="F15" s="14"/>
      <c r="G15" s="14"/>
      <c r="H15" s="14"/>
      <c r="I15" s="14"/>
      <c r="J15" s="14"/>
      <c r="K15" s="26"/>
      <c r="L15" s="26"/>
      <c r="M15" s="26"/>
      <c r="N15" s="26"/>
      <c r="O15" s="26"/>
    </row>
    <row r="16" spans="1:15">
      <c r="B16" s="25"/>
      <c r="D16" s="25"/>
      <c r="E16" s="25"/>
      <c r="F16" s="25"/>
      <c r="G16" s="25"/>
      <c r="H16" s="25"/>
      <c r="I16" s="25"/>
      <c r="J16" s="25"/>
    </row>
    <row r="17" spans="2:10">
      <c r="B17" s="25" t="s">
        <v>71</v>
      </c>
      <c r="D17" s="25"/>
      <c r="E17" s="25"/>
      <c r="F17" s="25"/>
      <c r="G17" s="25"/>
      <c r="H17" s="25"/>
      <c r="I17" s="25"/>
      <c r="J17" s="25"/>
    </row>
    <row r="18" spans="2:10">
      <c r="B18" s="25"/>
      <c r="C18" s="26" t="s">
        <v>72</v>
      </c>
      <c r="D18" s="26"/>
      <c r="E18" s="26"/>
      <c r="F18" s="26"/>
      <c r="G18" s="26"/>
      <c r="H18" s="26"/>
      <c r="I18" s="26"/>
      <c r="J18" s="26"/>
    </row>
    <row r="19" spans="2:10">
      <c r="C19" s="17" t="s">
        <v>73</v>
      </c>
    </row>
    <row r="20" spans="2:10">
      <c r="B20" s="14" t="s">
        <v>74</v>
      </c>
      <c r="C20" s="17"/>
    </row>
    <row r="21" spans="2:10">
      <c r="C21" s="14" t="s">
        <v>75</v>
      </c>
    </row>
    <row r="22" spans="2:10">
      <c r="C22" s="14" t="s">
        <v>77</v>
      </c>
    </row>
    <row r="23" spans="2:10" ht="16.5" customHeight="1">
      <c r="C23" s="14" t="s">
        <v>78</v>
      </c>
    </row>
    <row r="24" spans="2:10">
      <c r="C24" s="14" t="s">
        <v>76</v>
      </c>
    </row>
    <row r="34" spans="4:11">
      <c r="F34" s="25"/>
      <c r="G34" s="25"/>
      <c r="H34" s="25"/>
      <c r="I34" s="25"/>
      <c r="J34" s="25"/>
      <c r="K34" s="25"/>
    </row>
    <row r="35" spans="4:11">
      <c r="D35" s="26"/>
      <c r="E35" s="26"/>
      <c r="F35" s="26"/>
      <c r="G35" s="26"/>
      <c r="H35" s="26"/>
      <c r="I35" s="26"/>
      <c r="J35" s="26"/>
      <c r="K35" s="26"/>
    </row>
    <row r="36" spans="4:11">
      <c r="D36" s="17"/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C14:C15" name="Rango1_2"/>
  </protectedRanges>
  <mergeCells count="1">
    <mergeCell ref="B2:D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3"/>
  <sheetViews>
    <sheetView showGridLines="0" zoomScale="85" zoomScaleNormal="55" workbookViewId="0"/>
  </sheetViews>
  <sheetFormatPr baseColWidth="10" defaultColWidth="11.42578125" defaultRowHeight="15"/>
  <cols>
    <col min="2" max="2" width="19.5703125" customWidth="1"/>
  </cols>
  <sheetData>
    <row r="2" spans="2:11">
      <c r="B2" s="59" t="s">
        <v>18</v>
      </c>
      <c r="C2" s="59"/>
      <c r="D2" s="59"/>
    </row>
    <row r="8" spans="2:11">
      <c r="F8" t="s">
        <v>15</v>
      </c>
      <c r="H8" t="s">
        <v>16</v>
      </c>
    </row>
    <row r="10" spans="2:11">
      <c r="K10" t="s">
        <v>15</v>
      </c>
    </row>
    <row r="17" spans="9:10">
      <c r="I17" t="s">
        <v>15</v>
      </c>
    </row>
    <row r="23" spans="9:10">
      <c r="J23" t="s">
        <v>15</v>
      </c>
    </row>
  </sheetData>
  <sheetProtection password="D151" sheet="1" formatCells="0" formatColumns="0" formatRows="0" insertColumns="0" insertRows="0" insertHyperlinks="0" deleteColumns="0" deleteRows="0" sort="0" autoFilter="0" pivotTables="0"/>
  <mergeCells count="1">
    <mergeCell ref="B2:D2"/>
  </mergeCells>
  <phoneticPr fontId="0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8"/>
  <sheetViews>
    <sheetView showGridLines="0" workbookViewId="0">
      <selection activeCell="J8" sqref="J8"/>
    </sheetView>
  </sheetViews>
  <sheetFormatPr baseColWidth="10" defaultColWidth="11.42578125" defaultRowHeight="15"/>
  <cols>
    <col min="1" max="1" width="7.140625" style="1" customWidth="1"/>
    <col min="2" max="13" width="20.5703125" style="14" customWidth="1"/>
    <col min="14" max="14" width="19.85546875" customWidth="1"/>
  </cols>
  <sheetData>
    <row r="2" spans="1:14">
      <c r="B2" s="12" t="s">
        <v>21</v>
      </c>
    </row>
    <row r="3" spans="1:14">
      <c r="C3" s="12"/>
      <c r="D3" s="12"/>
      <c r="E3" s="12"/>
      <c r="F3" s="12"/>
      <c r="G3" s="12"/>
      <c r="H3" s="12"/>
      <c r="I3" s="12"/>
      <c r="J3" s="12"/>
      <c r="K3" s="15"/>
      <c r="L3" s="12"/>
    </row>
    <row r="4" spans="1:14">
      <c r="B4" s="14" t="s">
        <v>22</v>
      </c>
    </row>
    <row r="5" spans="1:14">
      <c r="B5" s="29" t="s">
        <v>67</v>
      </c>
      <c r="C5" s="14" t="s">
        <v>23</v>
      </c>
    </row>
    <row r="6" spans="1:14">
      <c r="B6" s="29" t="s">
        <v>67</v>
      </c>
      <c r="C6" s="14" t="s">
        <v>39</v>
      </c>
    </row>
    <row r="7" spans="1:14">
      <c r="B7" s="14" t="s">
        <v>80</v>
      </c>
    </row>
    <row r="8" spans="1:14">
      <c r="I8" s="29" t="s">
        <v>81</v>
      </c>
      <c r="J8" s="49"/>
    </row>
    <row r="9" spans="1:14">
      <c r="I9" s="29" t="s">
        <v>82</v>
      </c>
      <c r="J9" s="49"/>
    </row>
    <row r="12" spans="1:14" ht="51">
      <c r="A12" s="4"/>
      <c r="B12" s="13" t="s">
        <v>0</v>
      </c>
      <c r="C12" s="13" t="s">
        <v>40</v>
      </c>
      <c r="D12" s="13" t="s">
        <v>41</v>
      </c>
      <c r="E12" s="13" t="s">
        <v>42</v>
      </c>
      <c r="F12" s="13" t="s">
        <v>24</v>
      </c>
      <c r="G12" s="13" t="s">
        <v>25</v>
      </c>
      <c r="H12" s="13" t="s">
        <v>14</v>
      </c>
      <c r="I12" s="13" t="s">
        <v>32</v>
      </c>
      <c r="J12" s="13" t="s">
        <v>7</v>
      </c>
      <c r="K12" s="13" t="s">
        <v>43</v>
      </c>
      <c r="L12" s="13" t="s">
        <v>44</v>
      </c>
      <c r="M12" s="13" t="s">
        <v>58</v>
      </c>
      <c r="N12" s="13" t="s">
        <v>45</v>
      </c>
    </row>
    <row r="13" spans="1:14" s="2" customFormat="1">
      <c r="A13" s="4"/>
      <c r="B13" s="16" t="s">
        <v>26</v>
      </c>
      <c r="C13" s="6">
        <v>101</v>
      </c>
      <c r="D13" s="6">
        <v>1</v>
      </c>
      <c r="E13" s="6">
        <f>C13*D13</f>
        <v>101</v>
      </c>
      <c r="F13" s="7">
        <v>30.34</v>
      </c>
      <c r="G13" s="7">
        <v>0.10970000000000001</v>
      </c>
      <c r="H13" s="19"/>
      <c r="I13" s="44"/>
      <c r="J13" s="44"/>
      <c r="K13" s="30">
        <f>IF(I13=0,(J13*H13/1000)*F13,I13*F13)</f>
        <v>0</v>
      </c>
      <c r="L13" s="44">
        <v>0.95</v>
      </c>
      <c r="M13" s="31">
        <f>((K13)*E13)/1000</f>
        <v>0</v>
      </c>
      <c r="N13" s="32">
        <f>K13*L13</f>
        <v>0</v>
      </c>
    </row>
    <row r="14" spans="1:14" s="2" customFormat="1">
      <c r="A14" s="4"/>
      <c r="B14" s="16" t="s">
        <v>27</v>
      </c>
      <c r="C14" s="7">
        <v>99.42</v>
      </c>
      <c r="D14" s="6">
        <v>1</v>
      </c>
      <c r="E14" s="6">
        <f t="shared" ref="E14:E21" si="0">C14*D14</f>
        <v>99.42</v>
      </c>
      <c r="F14" s="7">
        <v>13.39</v>
      </c>
      <c r="G14" s="7">
        <v>0.20829999999999999</v>
      </c>
      <c r="H14" s="19"/>
      <c r="I14" s="44"/>
      <c r="J14" s="44"/>
      <c r="K14" s="30">
        <f t="shared" ref="K14:K32" si="1">IF(I14=0,(J14*H14/1000)*F14,I14*F14)</f>
        <v>0</v>
      </c>
      <c r="L14" s="44">
        <v>0.95</v>
      </c>
      <c r="M14" s="31">
        <f t="shared" ref="M14:M32" si="2">((K14)*E14)/1000</f>
        <v>0</v>
      </c>
      <c r="N14" s="32">
        <f t="shared" ref="N14:N32" si="3">K14*L14</f>
        <v>0</v>
      </c>
    </row>
    <row r="15" spans="1:14" s="2" customFormat="1">
      <c r="A15" s="4"/>
      <c r="B15" s="16" t="s">
        <v>28</v>
      </c>
      <c r="C15" s="6">
        <v>101</v>
      </c>
      <c r="D15" s="6">
        <v>1</v>
      </c>
      <c r="E15" s="6">
        <f t="shared" si="0"/>
        <v>101</v>
      </c>
      <c r="F15" s="7">
        <v>30.34</v>
      </c>
      <c r="G15" s="7">
        <v>0.10970000000000001</v>
      </c>
      <c r="H15" s="19"/>
      <c r="I15" s="44"/>
      <c r="J15" s="44"/>
      <c r="K15" s="30">
        <f t="shared" si="1"/>
        <v>0</v>
      </c>
      <c r="L15" s="44">
        <v>0.95</v>
      </c>
      <c r="M15" s="31">
        <f t="shared" si="2"/>
        <v>0</v>
      </c>
      <c r="N15" s="32">
        <f t="shared" si="3"/>
        <v>0</v>
      </c>
    </row>
    <row r="16" spans="1:14" s="2" customFormat="1">
      <c r="A16" s="4"/>
      <c r="B16" s="16" t="s">
        <v>29</v>
      </c>
      <c r="C16" s="6">
        <v>98.3</v>
      </c>
      <c r="D16" s="6">
        <v>1</v>
      </c>
      <c r="E16" s="6">
        <f t="shared" si="0"/>
        <v>98.3</v>
      </c>
      <c r="F16" s="7">
        <v>32.5</v>
      </c>
      <c r="G16" s="7">
        <v>0.08</v>
      </c>
      <c r="H16" s="19"/>
      <c r="I16" s="44"/>
      <c r="J16" s="44"/>
      <c r="K16" s="30">
        <f t="shared" si="1"/>
        <v>0</v>
      </c>
      <c r="L16" s="44">
        <v>0.95</v>
      </c>
      <c r="M16" s="31">
        <f t="shared" si="2"/>
        <v>0</v>
      </c>
      <c r="N16" s="32">
        <f t="shared" si="3"/>
        <v>0</v>
      </c>
    </row>
    <row r="17" spans="1:14" ht="15" customHeight="1">
      <c r="A17" s="5"/>
      <c r="B17" s="16" t="s">
        <v>9</v>
      </c>
      <c r="C17" s="6">
        <v>73</v>
      </c>
      <c r="D17" s="6">
        <v>1</v>
      </c>
      <c r="E17" s="6">
        <f t="shared" si="0"/>
        <v>73</v>
      </c>
      <c r="F17" s="9">
        <v>42.4</v>
      </c>
      <c r="G17" s="9">
        <v>1E-3</v>
      </c>
      <c r="H17" s="10">
        <v>870</v>
      </c>
      <c r="I17" s="44"/>
      <c r="J17" s="44"/>
      <c r="K17" s="30">
        <f t="shared" si="1"/>
        <v>0</v>
      </c>
      <c r="L17" s="44">
        <v>0.95</v>
      </c>
      <c r="M17" s="31">
        <f t="shared" si="2"/>
        <v>0</v>
      </c>
      <c r="N17" s="32">
        <f t="shared" si="3"/>
        <v>0</v>
      </c>
    </row>
    <row r="18" spans="1:14" ht="15" customHeight="1">
      <c r="A18" s="5"/>
      <c r="B18" s="16" t="s">
        <v>6</v>
      </c>
      <c r="C18" s="6">
        <v>56</v>
      </c>
      <c r="D18" s="6">
        <v>1</v>
      </c>
      <c r="E18" s="6">
        <f t="shared" si="0"/>
        <v>56</v>
      </c>
      <c r="F18" s="33">
        <v>48.6</v>
      </c>
      <c r="G18" s="7"/>
      <c r="H18" s="11">
        <f>0.0007929*1000</f>
        <v>0.79290000000000005</v>
      </c>
      <c r="I18" s="44"/>
      <c r="J18" s="44"/>
      <c r="K18" s="30">
        <f t="shared" si="1"/>
        <v>0</v>
      </c>
      <c r="L18" s="44">
        <v>0.95</v>
      </c>
      <c r="M18" s="31">
        <f t="shared" si="2"/>
        <v>0</v>
      </c>
      <c r="N18" s="32">
        <f t="shared" si="3"/>
        <v>0</v>
      </c>
    </row>
    <row r="19" spans="1:14">
      <c r="B19" s="16" t="s">
        <v>10</v>
      </c>
      <c r="C19" s="6">
        <v>63.6</v>
      </c>
      <c r="D19" s="6">
        <v>1</v>
      </c>
      <c r="E19" s="6">
        <f t="shared" si="0"/>
        <v>63.6</v>
      </c>
      <c r="F19" s="7">
        <v>46.2</v>
      </c>
      <c r="G19" s="7"/>
      <c r="H19" s="8">
        <v>0.52</v>
      </c>
      <c r="I19" s="44"/>
      <c r="J19" s="44"/>
      <c r="K19" s="30">
        <f t="shared" si="1"/>
        <v>0</v>
      </c>
      <c r="L19" s="44">
        <v>0.95</v>
      </c>
      <c r="M19" s="31">
        <f t="shared" si="2"/>
        <v>0</v>
      </c>
      <c r="N19" s="32">
        <f t="shared" si="3"/>
        <v>0</v>
      </c>
    </row>
    <row r="20" spans="1:14" ht="15" customHeight="1">
      <c r="B20" s="16" t="s">
        <v>11</v>
      </c>
      <c r="C20" s="6">
        <v>66.2</v>
      </c>
      <c r="D20" s="6">
        <v>1</v>
      </c>
      <c r="E20" s="6">
        <f t="shared" si="0"/>
        <v>66.2</v>
      </c>
      <c r="F20" s="7">
        <v>44.78</v>
      </c>
      <c r="G20" s="7"/>
      <c r="H20" s="8">
        <v>0.56000000000000005</v>
      </c>
      <c r="I20" s="44"/>
      <c r="J20" s="44"/>
      <c r="K20" s="30">
        <f>IF(I20=0,(J20*H20/1000)*F20,I20*F20)</f>
        <v>0</v>
      </c>
      <c r="L20" s="44">
        <v>0.95</v>
      </c>
      <c r="M20" s="31">
        <f t="shared" si="2"/>
        <v>0</v>
      </c>
      <c r="N20" s="32">
        <f t="shared" si="3"/>
        <v>0</v>
      </c>
    </row>
    <row r="21" spans="1:14" ht="15" customHeight="1">
      <c r="B21" s="16" t="s">
        <v>12</v>
      </c>
      <c r="C21" s="6">
        <v>65</v>
      </c>
      <c r="D21" s="6">
        <v>1</v>
      </c>
      <c r="E21" s="6">
        <f t="shared" si="0"/>
        <v>65</v>
      </c>
      <c r="F21" s="7">
        <v>45.5</v>
      </c>
      <c r="G21" s="7"/>
      <c r="H21" s="8">
        <v>0.53</v>
      </c>
      <c r="I21" s="44"/>
      <c r="J21" s="44"/>
      <c r="K21" s="30">
        <f t="shared" si="1"/>
        <v>0</v>
      </c>
      <c r="L21" s="44">
        <v>0.95</v>
      </c>
      <c r="M21" s="31">
        <f t="shared" si="2"/>
        <v>0</v>
      </c>
      <c r="N21" s="32">
        <f>K21*L21</f>
        <v>0</v>
      </c>
    </row>
    <row r="22" spans="1:14" ht="15" customHeight="1">
      <c r="B22" s="16" t="s">
        <v>8</v>
      </c>
      <c r="C22" s="6" t="s">
        <v>46</v>
      </c>
      <c r="D22" s="6" t="s">
        <v>46</v>
      </c>
      <c r="E22" s="6">
        <v>0</v>
      </c>
      <c r="F22" s="7">
        <v>13.404999999999999</v>
      </c>
      <c r="G22" s="7"/>
      <c r="H22" s="11">
        <v>1.34</v>
      </c>
      <c r="I22" s="44"/>
      <c r="J22" s="44"/>
      <c r="K22" s="30">
        <f t="shared" si="1"/>
        <v>0</v>
      </c>
      <c r="L22" s="44">
        <v>0.95</v>
      </c>
      <c r="M22" s="31">
        <f t="shared" si="2"/>
        <v>0</v>
      </c>
      <c r="N22" s="32">
        <f t="shared" si="3"/>
        <v>0</v>
      </c>
    </row>
    <row r="23" spans="1:14" s="2" customFormat="1" ht="31.5" customHeight="1">
      <c r="A23" s="3"/>
      <c r="B23" s="16" t="s">
        <v>17</v>
      </c>
      <c r="C23" s="6" t="s">
        <v>46</v>
      </c>
      <c r="D23" s="6" t="s">
        <v>46</v>
      </c>
      <c r="E23" s="6">
        <v>0</v>
      </c>
      <c r="F23" s="7">
        <v>17.734999999999999</v>
      </c>
      <c r="G23" s="7"/>
      <c r="H23" s="11">
        <v>1.2150000000000001</v>
      </c>
      <c r="I23" s="44"/>
      <c r="J23" s="44"/>
      <c r="K23" s="30">
        <f t="shared" si="1"/>
        <v>0</v>
      </c>
      <c r="L23" s="44">
        <v>0.95</v>
      </c>
      <c r="M23" s="31">
        <f t="shared" si="2"/>
        <v>0</v>
      </c>
      <c r="N23" s="32">
        <f>K23*L23</f>
        <v>0</v>
      </c>
    </row>
    <row r="24" spans="1:14" ht="15" customHeight="1">
      <c r="B24" s="16" t="s">
        <v>13</v>
      </c>
      <c r="C24" s="6" t="s">
        <v>46</v>
      </c>
      <c r="D24" s="6" t="s">
        <v>46</v>
      </c>
      <c r="E24" s="6">
        <v>0</v>
      </c>
      <c r="F24" s="7">
        <v>120.05</v>
      </c>
      <c r="G24" s="7"/>
      <c r="H24" s="11">
        <v>8.4000000000000005E-2</v>
      </c>
      <c r="I24" s="44"/>
      <c r="J24" s="44"/>
      <c r="K24" s="30">
        <f t="shared" si="1"/>
        <v>0</v>
      </c>
      <c r="L24" s="44">
        <v>0.95</v>
      </c>
      <c r="M24" s="31">
        <f t="shared" si="2"/>
        <v>0</v>
      </c>
      <c r="N24" s="32">
        <f t="shared" si="3"/>
        <v>0</v>
      </c>
    </row>
    <row r="25" spans="1:14" ht="15" customHeight="1">
      <c r="A25" s="5"/>
      <c r="B25" s="16" t="s">
        <v>1</v>
      </c>
      <c r="C25" s="6" t="s">
        <v>46</v>
      </c>
      <c r="D25" s="6" t="s">
        <v>46</v>
      </c>
      <c r="E25" s="6">
        <v>0</v>
      </c>
      <c r="F25" s="7">
        <v>14.44</v>
      </c>
      <c r="G25" s="7">
        <v>0.2</v>
      </c>
      <c r="H25" s="19"/>
      <c r="I25" s="44"/>
      <c r="J25" s="44"/>
      <c r="K25" s="30">
        <f t="shared" si="1"/>
        <v>0</v>
      </c>
      <c r="L25" s="44">
        <v>0.95</v>
      </c>
      <c r="M25" s="31">
        <f t="shared" si="2"/>
        <v>0</v>
      </c>
      <c r="N25" s="32">
        <f t="shared" si="3"/>
        <v>0</v>
      </c>
    </row>
    <row r="26" spans="1:14" ht="15" customHeight="1">
      <c r="A26" s="5"/>
      <c r="B26" s="16" t="s">
        <v>2</v>
      </c>
      <c r="C26" s="6" t="s">
        <v>46</v>
      </c>
      <c r="D26" s="6" t="s">
        <v>46</v>
      </c>
      <c r="E26" s="6">
        <v>0</v>
      </c>
      <c r="F26" s="7">
        <v>31.39</v>
      </c>
      <c r="G26" s="7">
        <v>0.12</v>
      </c>
      <c r="H26" s="19"/>
      <c r="I26" s="44"/>
      <c r="J26" s="44"/>
      <c r="K26" s="30">
        <f t="shared" si="1"/>
        <v>0</v>
      </c>
      <c r="L26" s="44">
        <v>0.95</v>
      </c>
      <c r="M26" s="31">
        <f t="shared" si="2"/>
        <v>0</v>
      </c>
      <c r="N26" s="32">
        <f t="shared" si="3"/>
        <v>0</v>
      </c>
    </row>
    <row r="27" spans="1:14" ht="15" customHeight="1">
      <c r="A27" s="5"/>
      <c r="B27" s="16" t="s">
        <v>3</v>
      </c>
      <c r="C27" s="6" t="s">
        <v>46</v>
      </c>
      <c r="D27" s="6" t="s">
        <v>46</v>
      </c>
      <c r="E27" s="6">
        <v>0</v>
      </c>
      <c r="F27" s="7">
        <v>14.8</v>
      </c>
      <c r="G27" s="7">
        <v>0.15</v>
      </c>
      <c r="H27" s="19"/>
      <c r="I27" s="44"/>
      <c r="J27" s="44"/>
      <c r="K27" s="30">
        <f t="shared" si="1"/>
        <v>0</v>
      </c>
      <c r="L27" s="44">
        <v>0.95</v>
      </c>
      <c r="M27" s="31">
        <f t="shared" si="2"/>
        <v>0</v>
      </c>
      <c r="N27" s="32">
        <f t="shared" si="3"/>
        <v>0</v>
      </c>
    </row>
    <row r="28" spans="1:14" ht="15" customHeight="1">
      <c r="A28" s="5"/>
      <c r="B28" s="16" t="s">
        <v>30</v>
      </c>
      <c r="C28" s="6" t="s">
        <v>46</v>
      </c>
      <c r="D28" s="6" t="s">
        <v>46</v>
      </c>
      <c r="E28" s="6">
        <v>0</v>
      </c>
      <c r="F28" s="7">
        <v>13</v>
      </c>
      <c r="G28" s="28" t="s">
        <v>37</v>
      </c>
      <c r="H28" s="8"/>
      <c r="I28" s="44"/>
      <c r="J28" s="44"/>
      <c r="K28" s="30">
        <f t="shared" si="1"/>
        <v>0</v>
      </c>
      <c r="L28" s="44">
        <v>0.95</v>
      </c>
      <c r="M28" s="31">
        <f t="shared" si="2"/>
        <v>0</v>
      </c>
      <c r="N28" s="32">
        <f t="shared" si="3"/>
        <v>0</v>
      </c>
    </row>
    <row r="29" spans="1:14" ht="15" customHeight="1">
      <c r="A29" s="5"/>
      <c r="B29" s="16" t="s">
        <v>31</v>
      </c>
      <c r="C29" s="6" t="s">
        <v>46</v>
      </c>
      <c r="D29" s="6" t="s">
        <v>46</v>
      </c>
      <c r="E29" s="6">
        <v>0</v>
      </c>
      <c r="F29" s="7">
        <v>18</v>
      </c>
      <c r="G29" s="7" t="s">
        <v>38</v>
      </c>
      <c r="H29" s="8"/>
      <c r="I29" s="44"/>
      <c r="J29" s="44"/>
      <c r="K29" s="30">
        <f t="shared" si="1"/>
        <v>0</v>
      </c>
      <c r="L29" s="44">
        <v>0.95</v>
      </c>
      <c r="M29" s="31">
        <f t="shared" si="2"/>
        <v>0</v>
      </c>
      <c r="N29" s="32">
        <f t="shared" si="3"/>
        <v>0</v>
      </c>
    </row>
    <row r="30" spans="1:14" ht="17.25" customHeight="1">
      <c r="A30" s="5"/>
      <c r="B30" s="16" t="s">
        <v>4</v>
      </c>
      <c r="C30" s="6" t="s">
        <v>46</v>
      </c>
      <c r="D30" s="6" t="s">
        <v>46</v>
      </c>
      <c r="E30" s="6">
        <v>0</v>
      </c>
      <c r="F30" s="7">
        <v>15.9</v>
      </c>
      <c r="G30" s="7">
        <v>0.1</v>
      </c>
      <c r="H30" s="8"/>
      <c r="I30" s="44"/>
      <c r="J30" s="44"/>
      <c r="K30" s="30">
        <f t="shared" si="1"/>
        <v>0</v>
      </c>
      <c r="L30" s="44">
        <v>0.95</v>
      </c>
      <c r="M30" s="31">
        <f t="shared" si="2"/>
        <v>0</v>
      </c>
      <c r="N30" s="32">
        <f t="shared" si="3"/>
        <v>0</v>
      </c>
    </row>
    <row r="31" spans="1:14" ht="17.25" customHeight="1">
      <c r="A31" s="5"/>
      <c r="B31" s="16" t="s">
        <v>47</v>
      </c>
      <c r="C31" s="7">
        <v>85</v>
      </c>
      <c r="D31" s="7">
        <v>0.75280000000000002</v>
      </c>
      <c r="E31" s="6">
        <v>63.988</v>
      </c>
      <c r="F31" s="7">
        <v>31.39</v>
      </c>
      <c r="G31" s="7"/>
      <c r="H31" s="8"/>
      <c r="I31" s="44"/>
      <c r="J31" s="44"/>
      <c r="K31" s="30">
        <f t="shared" si="1"/>
        <v>0</v>
      </c>
      <c r="L31" s="44">
        <v>0.95</v>
      </c>
      <c r="M31" s="31">
        <f t="shared" si="2"/>
        <v>0</v>
      </c>
      <c r="N31" s="32">
        <f t="shared" si="3"/>
        <v>0</v>
      </c>
    </row>
    <row r="32" spans="1:14" ht="32.25" customHeight="1">
      <c r="A32" s="5"/>
      <c r="B32" s="16" t="s">
        <v>48</v>
      </c>
      <c r="C32" s="41"/>
      <c r="D32" s="41"/>
      <c r="E32" s="41"/>
      <c r="F32" s="42"/>
      <c r="G32" s="42"/>
      <c r="H32" s="43"/>
      <c r="I32" s="44"/>
      <c r="J32" s="44"/>
      <c r="K32" s="30">
        <f t="shared" si="1"/>
        <v>0</v>
      </c>
      <c r="L32" s="44">
        <v>0.95</v>
      </c>
      <c r="M32" s="31">
        <f t="shared" si="2"/>
        <v>0</v>
      </c>
      <c r="N32" s="32">
        <f t="shared" si="3"/>
        <v>0</v>
      </c>
    </row>
    <row r="33" spans="2:14">
      <c r="B33" s="14" t="s">
        <v>49</v>
      </c>
      <c r="I33" s="24"/>
      <c r="J33" s="24"/>
      <c r="K33" s="24"/>
      <c r="L33" s="24"/>
      <c r="M33" s="34">
        <f>SUM(M13:M32)</f>
        <v>0</v>
      </c>
      <c r="N33" s="32">
        <f>SUM(N13:N32)</f>
        <v>0</v>
      </c>
    </row>
    <row r="34" spans="2:14">
      <c r="B34" s="14" t="s">
        <v>50</v>
      </c>
    </row>
    <row r="35" spans="2:14">
      <c r="B35" s="14" t="s">
        <v>51</v>
      </c>
    </row>
    <row r="36" spans="2:14">
      <c r="B36" s="14" t="s">
        <v>66</v>
      </c>
    </row>
    <row r="37" spans="2:14">
      <c r="J37" s="21"/>
    </row>
    <row r="38" spans="2:14">
      <c r="J38" s="21"/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L13:L32 C32:H32 I13:J32" name="Rango1"/>
    <protectedRange sqref="J8:J9" name="Rango1_1"/>
  </protectedRange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Q37"/>
  <sheetViews>
    <sheetView showGridLines="0" topLeftCell="A4" workbookViewId="0">
      <selection activeCell="C12" sqref="C12"/>
    </sheetView>
  </sheetViews>
  <sheetFormatPr baseColWidth="10" defaultColWidth="11.42578125" defaultRowHeight="15"/>
  <cols>
    <col min="1" max="1" width="5.85546875" style="1" customWidth="1"/>
    <col min="2" max="2" width="20.5703125" style="14" customWidth="1"/>
    <col min="3" max="4" width="27.85546875" style="14" customWidth="1"/>
    <col min="5" max="17" width="20.5703125" style="14" customWidth="1"/>
    <col min="18" max="18" width="19.85546875" customWidth="1"/>
  </cols>
  <sheetData>
    <row r="2" spans="1:16">
      <c r="B2" s="12" t="s">
        <v>36</v>
      </c>
      <c r="C2" s="12"/>
      <c r="D2" s="12"/>
    </row>
    <row r="3" spans="1:16">
      <c r="E3" s="12"/>
      <c r="F3" s="12"/>
      <c r="G3" s="12"/>
      <c r="H3" s="12"/>
      <c r="I3" s="12"/>
      <c r="J3" s="12"/>
      <c r="K3" s="12"/>
      <c r="L3" s="12"/>
      <c r="M3" s="12"/>
      <c r="N3" s="12"/>
      <c r="O3" s="15"/>
      <c r="P3" s="12"/>
    </row>
    <row r="4" spans="1:16">
      <c r="B4" s="17" t="s">
        <v>52</v>
      </c>
    </row>
    <row r="5" spans="1:16">
      <c r="C5" s="14" t="s">
        <v>53</v>
      </c>
    </row>
    <row r="6" spans="1:16">
      <c r="C6" s="14" t="s">
        <v>54</v>
      </c>
    </row>
    <row r="7" spans="1:16">
      <c r="C7" s="14" t="s">
        <v>60</v>
      </c>
      <c r="E7" s="35"/>
      <c r="F7" s="18"/>
      <c r="G7" s="18"/>
      <c r="H7" s="18"/>
      <c r="I7" s="18"/>
      <c r="J7" s="18"/>
      <c r="K7" s="18"/>
      <c r="L7" s="18"/>
      <c r="M7" s="18"/>
      <c r="N7" s="18"/>
    </row>
    <row r="8" spans="1:16">
      <c r="E8" s="18"/>
      <c r="F8" s="18"/>
      <c r="G8" s="18"/>
      <c r="H8" s="18"/>
      <c r="I8" s="22"/>
      <c r="J8" s="18"/>
      <c r="K8" s="18"/>
      <c r="L8" s="18"/>
      <c r="M8" s="18"/>
      <c r="N8" s="18"/>
    </row>
    <row r="9" spans="1:16" ht="25.5">
      <c r="B9" s="13" t="s">
        <v>45</v>
      </c>
      <c r="C9" s="30">
        <f>'EB Combustión disctrict heating'!N33</f>
        <v>0</v>
      </c>
      <c r="E9" s="18"/>
      <c r="F9" s="18"/>
      <c r="G9" s="18"/>
      <c r="I9" s="22"/>
      <c r="J9" s="18"/>
      <c r="K9" s="18"/>
      <c r="L9" s="18"/>
      <c r="M9" s="18"/>
      <c r="N9" s="18"/>
    </row>
    <row r="11" spans="1:16" ht="51">
      <c r="A11" s="4"/>
      <c r="B11" s="13" t="s">
        <v>5</v>
      </c>
      <c r="C11" s="13" t="s">
        <v>55</v>
      </c>
      <c r="D11" s="13" t="s">
        <v>56</v>
      </c>
      <c r="E11" s="13" t="s">
        <v>40</v>
      </c>
      <c r="F11" s="13" t="s">
        <v>41</v>
      </c>
      <c r="G11" s="13" t="s">
        <v>42</v>
      </c>
      <c r="H11" s="13" t="s">
        <v>24</v>
      </c>
      <c r="I11" s="13" t="s">
        <v>25</v>
      </c>
      <c r="J11" s="13" t="s">
        <v>14</v>
      </c>
      <c r="K11" s="13" t="s">
        <v>44</v>
      </c>
      <c r="L11" s="13" t="s">
        <v>59</v>
      </c>
      <c r="M11" s="13" t="s">
        <v>57</v>
      </c>
      <c r="N11" s="13" t="s">
        <v>32</v>
      </c>
      <c r="O11" s="13" t="s">
        <v>58</v>
      </c>
    </row>
    <row r="12" spans="1:16" s="2" customFormat="1">
      <c r="A12" s="4"/>
      <c r="B12" s="36" t="s">
        <v>26</v>
      </c>
      <c r="C12" s="43"/>
      <c r="D12" s="37">
        <f t="shared" ref="D12:D30" si="0">C12*$C$9</f>
        <v>0</v>
      </c>
      <c r="E12" s="6">
        <v>101</v>
      </c>
      <c r="F12" s="6">
        <v>1</v>
      </c>
      <c r="G12" s="6">
        <f>E12*F12</f>
        <v>101</v>
      </c>
      <c r="H12" s="7">
        <v>30.34</v>
      </c>
      <c r="I12" s="7">
        <v>0.10970000000000001</v>
      </c>
      <c r="J12" s="19"/>
      <c r="K12" s="45">
        <v>0.95</v>
      </c>
      <c r="L12" s="45">
        <v>0.98</v>
      </c>
      <c r="M12" s="20">
        <f>IF(C12&lt;&gt;"",D12/(L12*K12),0)</f>
        <v>0</v>
      </c>
      <c r="N12" s="47">
        <f>IF((ISERROR(M12/H12)),"Error",(M12/H12))</f>
        <v>0</v>
      </c>
      <c r="O12" s="11">
        <f>(M12*G12)/1000</f>
        <v>0</v>
      </c>
    </row>
    <row r="13" spans="1:16" s="2" customFormat="1">
      <c r="A13" s="4"/>
      <c r="B13" s="36" t="s">
        <v>27</v>
      </c>
      <c r="C13" s="43"/>
      <c r="D13" s="37">
        <f t="shared" si="0"/>
        <v>0</v>
      </c>
      <c r="E13" s="7">
        <v>99.42</v>
      </c>
      <c r="F13" s="6">
        <v>1</v>
      </c>
      <c r="G13" s="6">
        <f t="shared" ref="G13:G20" si="1">E13*F13</f>
        <v>99.42</v>
      </c>
      <c r="H13" s="7">
        <v>13.39</v>
      </c>
      <c r="I13" s="7">
        <v>0.20829999999999999</v>
      </c>
      <c r="J13" s="19"/>
      <c r="K13" s="45">
        <v>0.95</v>
      </c>
      <c r="L13" s="45">
        <v>0.98</v>
      </c>
      <c r="M13" s="20">
        <f>IF(C13&lt;&gt;"",D13/(L13*K13),0)</f>
        <v>0</v>
      </c>
      <c r="N13" s="47">
        <f>IF((ISERROR(M13/H13)),"Error",(M13/H13))</f>
        <v>0</v>
      </c>
      <c r="O13" s="11">
        <f t="shared" ref="O13:O31" si="2">(M13*G13)/1000</f>
        <v>0</v>
      </c>
    </row>
    <row r="14" spans="1:16" s="2" customFormat="1">
      <c r="A14" s="4"/>
      <c r="B14" s="36" t="s">
        <v>28</v>
      </c>
      <c r="C14" s="43"/>
      <c r="D14" s="37">
        <f t="shared" si="0"/>
        <v>0</v>
      </c>
      <c r="E14" s="6">
        <v>101</v>
      </c>
      <c r="F14" s="6">
        <v>1</v>
      </c>
      <c r="G14" s="6">
        <f t="shared" si="1"/>
        <v>101</v>
      </c>
      <c r="H14" s="7">
        <v>30.34</v>
      </c>
      <c r="I14" s="7">
        <v>0.10970000000000001</v>
      </c>
      <c r="J14" s="19"/>
      <c r="K14" s="45">
        <v>0.95</v>
      </c>
      <c r="L14" s="45">
        <v>0.98</v>
      </c>
      <c r="M14" s="20">
        <f>IF(C14&lt;&gt;"",D14/(L14*K14),0)</f>
        <v>0</v>
      </c>
      <c r="N14" s="47">
        <f t="shared" ref="N14:N31" si="3">IF((ISERROR(M14/H14)),"Error",(M14/H14))</f>
        <v>0</v>
      </c>
      <c r="O14" s="11">
        <f t="shared" si="2"/>
        <v>0</v>
      </c>
    </row>
    <row r="15" spans="1:16" s="2" customFormat="1">
      <c r="A15" s="4"/>
      <c r="B15" s="36" t="s">
        <v>29</v>
      </c>
      <c r="C15" s="43"/>
      <c r="D15" s="37">
        <f t="shared" si="0"/>
        <v>0</v>
      </c>
      <c r="E15" s="6">
        <v>98.3</v>
      </c>
      <c r="F15" s="6">
        <v>1</v>
      </c>
      <c r="G15" s="6">
        <f t="shared" si="1"/>
        <v>98.3</v>
      </c>
      <c r="H15" s="7">
        <v>32.5</v>
      </c>
      <c r="I15" s="7">
        <v>0.08</v>
      </c>
      <c r="J15" s="19"/>
      <c r="K15" s="45">
        <v>0.95</v>
      </c>
      <c r="L15" s="45">
        <v>0.98</v>
      </c>
      <c r="M15" s="20">
        <f t="shared" ref="M15:M31" si="4">IF(C15&lt;&gt;"",D15/(L15*K15),0)</f>
        <v>0</v>
      </c>
      <c r="N15" s="47">
        <f t="shared" si="3"/>
        <v>0</v>
      </c>
      <c r="O15" s="11">
        <f t="shared" si="2"/>
        <v>0</v>
      </c>
    </row>
    <row r="16" spans="1:16" ht="15" customHeight="1">
      <c r="A16" s="5"/>
      <c r="B16" s="36" t="s">
        <v>9</v>
      </c>
      <c r="C16" s="43"/>
      <c r="D16" s="37">
        <f t="shared" si="0"/>
        <v>0</v>
      </c>
      <c r="E16" s="6">
        <v>73</v>
      </c>
      <c r="F16" s="6">
        <v>1</v>
      </c>
      <c r="G16" s="6">
        <f t="shared" si="1"/>
        <v>73</v>
      </c>
      <c r="H16" s="9">
        <v>42.4</v>
      </c>
      <c r="I16" s="9">
        <v>1E-3</v>
      </c>
      <c r="J16" s="10">
        <v>870</v>
      </c>
      <c r="K16" s="45">
        <v>0.95</v>
      </c>
      <c r="L16" s="45">
        <v>0.98</v>
      </c>
      <c r="M16" s="20">
        <f>IF(C16&lt;&gt;"",D16/(L16*K16),0)</f>
        <v>0</v>
      </c>
      <c r="N16" s="47">
        <f t="shared" si="3"/>
        <v>0</v>
      </c>
      <c r="O16" s="11">
        <f t="shared" si="2"/>
        <v>0</v>
      </c>
    </row>
    <row r="17" spans="1:15" ht="15" customHeight="1">
      <c r="A17" s="5"/>
      <c r="B17" s="36" t="s">
        <v>6</v>
      </c>
      <c r="C17" s="43"/>
      <c r="D17" s="37">
        <f t="shared" si="0"/>
        <v>0</v>
      </c>
      <c r="E17" s="6">
        <v>56</v>
      </c>
      <c r="F17" s="6">
        <v>1</v>
      </c>
      <c r="G17" s="6">
        <f t="shared" si="1"/>
        <v>56</v>
      </c>
      <c r="H17" s="7">
        <v>48.6</v>
      </c>
      <c r="I17" s="7"/>
      <c r="J17" s="11">
        <f>0.0007929*1000</f>
        <v>0.79290000000000005</v>
      </c>
      <c r="K17" s="45">
        <v>0.95</v>
      </c>
      <c r="L17" s="45">
        <v>0.98</v>
      </c>
      <c r="M17" s="20">
        <f t="shared" si="4"/>
        <v>0</v>
      </c>
      <c r="N17" s="47">
        <f t="shared" si="3"/>
        <v>0</v>
      </c>
      <c r="O17" s="11">
        <f t="shared" si="2"/>
        <v>0</v>
      </c>
    </row>
    <row r="18" spans="1:15">
      <c r="B18" s="36" t="s">
        <v>10</v>
      </c>
      <c r="C18" s="43"/>
      <c r="D18" s="37">
        <f t="shared" si="0"/>
        <v>0</v>
      </c>
      <c r="E18" s="6">
        <v>63.6</v>
      </c>
      <c r="F18" s="6">
        <v>1</v>
      </c>
      <c r="G18" s="6">
        <f t="shared" si="1"/>
        <v>63.6</v>
      </c>
      <c r="H18" s="7">
        <v>46.2</v>
      </c>
      <c r="I18" s="7"/>
      <c r="J18" s="8">
        <v>0.52</v>
      </c>
      <c r="K18" s="45">
        <v>0.95</v>
      </c>
      <c r="L18" s="45">
        <v>0.98</v>
      </c>
      <c r="M18" s="20">
        <f t="shared" si="4"/>
        <v>0</v>
      </c>
      <c r="N18" s="47">
        <f t="shared" si="3"/>
        <v>0</v>
      </c>
      <c r="O18" s="11">
        <f t="shared" si="2"/>
        <v>0</v>
      </c>
    </row>
    <row r="19" spans="1:15" ht="15" customHeight="1">
      <c r="B19" s="36" t="s">
        <v>11</v>
      </c>
      <c r="C19" s="43"/>
      <c r="D19" s="37">
        <f t="shared" si="0"/>
        <v>0</v>
      </c>
      <c r="E19" s="6">
        <v>66.2</v>
      </c>
      <c r="F19" s="6">
        <v>1</v>
      </c>
      <c r="G19" s="6">
        <f t="shared" si="1"/>
        <v>66.2</v>
      </c>
      <c r="H19" s="7">
        <v>44.78</v>
      </c>
      <c r="I19" s="7"/>
      <c r="J19" s="8">
        <v>0.56000000000000005</v>
      </c>
      <c r="K19" s="45">
        <v>0.95</v>
      </c>
      <c r="L19" s="45">
        <v>0.98</v>
      </c>
      <c r="M19" s="20">
        <f t="shared" si="4"/>
        <v>0</v>
      </c>
      <c r="N19" s="47">
        <f t="shared" si="3"/>
        <v>0</v>
      </c>
      <c r="O19" s="11">
        <f t="shared" si="2"/>
        <v>0</v>
      </c>
    </row>
    <row r="20" spans="1:15" ht="15" customHeight="1">
      <c r="B20" s="36" t="s">
        <v>12</v>
      </c>
      <c r="C20" s="43"/>
      <c r="D20" s="37">
        <f t="shared" si="0"/>
        <v>0</v>
      </c>
      <c r="E20" s="6">
        <v>65</v>
      </c>
      <c r="F20" s="6">
        <v>1</v>
      </c>
      <c r="G20" s="6">
        <f t="shared" si="1"/>
        <v>65</v>
      </c>
      <c r="H20" s="7">
        <v>45.5</v>
      </c>
      <c r="I20" s="7"/>
      <c r="J20" s="8">
        <v>0.53</v>
      </c>
      <c r="K20" s="45">
        <v>0.95</v>
      </c>
      <c r="L20" s="45">
        <v>0.98</v>
      </c>
      <c r="M20" s="20">
        <f t="shared" si="4"/>
        <v>0</v>
      </c>
      <c r="N20" s="47">
        <f t="shared" si="3"/>
        <v>0</v>
      </c>
      <c r="O20" s="11">
        <f t="shared" si="2"/>
        <v>0</v>
      </c>
    </row>
    <row r="21" spans="1:15" ht="15" customHeight="1">
      <c r="B21" s="36" t="s">
        <v>8</v>
      </c>
      <c r="C21" s="43"/>
      <c r="D21" s="37">
        <f t="shared" si="0"/>
        <v>0</v>
      </c>
      <c r="E21" s="6" t="s">
        <v>46</v>
      </c>
      <c r="F21" s="6" t="s">
        <v>46</v>
      </c>
      <c r="G21" s="6">
        <v>0</v>
      </c>
      <c r="H21" s="7">
        <v>13.404999999999999</v>
      </c>
      <c r="I21" s="7"/>
      <c r="J21" s="11">
        <v>1.34</v>
      </c>
      <c r="K21" s="45">
        <v>0.95</v>
      </c>
      <c r="L21" s="45">
        <v>0.98</v>
      </c>
      <c r="M21" s="20">
        <f>IF(C21&lt;&gt;"",D21/(L21*K21),0)</f>
        <v>0</v>
      </c>
      <c r="N21" s="47">
        <f t="shared" si="3"/>
        <v>0</v>
      </c>
      <c r="O21" s="11">
        <f>(M21*G21)/1000</f>
        <v>0</v>
      </c>
    </row>
    <row r="22" spans="1:15" s="2" customFormat="1" ht="31.5" customHeight="1">
      <c r="A22" s="3"/>
      <c r="B22" s="36" t="s">
        <v>17</v>
      </c>
      <c r="C22" s="43"/>
      <c r="D22" s="37">
        <f t="shared" si="0"/>
        <v>0</v>
      </c>
      <c r="E22" s="6" t="s">
        <v>46</v>
      </c>
      <c r="F22" s="6" t="s">
        <v>46</v>
      </c>
      <c r="G22" s="6">
        <v>0</v>
      </c>
      <c r="H22" s="7">
        <v>17.734999999999999</v>
      </c>
      <c r="I22" s="7"/>
      <c r="J22" s="11">
        <v>1.2150000000000001</v>
      </c>
      <c r="K22" s="45">
        <v>0.95</v>
      </c>
      <c r="L22" s="45">
        <v>0.98</v>
      </c>
      <c r="M22" s="20">
        <f t="shared" si="4"/>
        <v>0</v>
      </c>
      <c r="N22" s="47">
        <f t="shared" si="3"/>
        <v>0</v>
      </c>
      <c r="O22" s="11">
        <f t="shared" si="2"/>
        <v>0</v>
      </c>
    </row>
    <row r="23" spans="1:15" ht="15" customHeight="1">
      <c r="B23" s="36" t="s">
        <v>13</v>
      </c>
      <c r="C23" s="43"/>
      <c r="D23" s="37">
        <f t="shared" si="0"/>
        <v>0</v>
      </c>
      <c r="E23" s="6" t="s">
        <v>46</v>
      </c>
      <c r="F23" s="6" t="s">
        <v>46</v>
      </c>
      <c r="G23" s="6">
        <v>0</v>
      </c>
      <c r="H23" s="7">
        <v>120.05</v>
      </c>
      <c r="I23" s="7"/>
      <c r="J23" s="11">
        <v>8.4000000000000005E-2</v>
      </c>
      <c r="K23" s="45">
        <v>0.95</v>
      </c>
      <c r="L23" s="45">
        <v>0.98</v>
      </c>
      <c r="M23" s="20">
        <f t="shared" si="4"/>
        <v>0</v>
      </c>
      <c r="N23" s="47">
        <f t="shared" si="3"/>
        <v>0</v>
      </c>
      <c r="O23" s="11">
        <f t="shared" si="2"/>
        <v>0</v>
      </c>
    </row>
    <row r="24" spans="1:15" ht="15" customHeight="1">
      <c r="A24" s="5"/>
      <c r="B24" s="36" t="s">
        <v>1</v>
      </c>
      <c r="C24" s="43"/>
      <c r="D24" s="37">
        <f t="shared" si="0"/>
        <v>0</v>
      </c>
      <c r="E24" s="6" t="s">
        <v>46</v>
      </c>
      <c r="F24" s="6" t="s">
        <v>46</v>
      </c>
      <c r="G24" s="6">
        <v>0</v>
      </c>
      <c r="H24" s="7">
        <v>14.44</v>
      </c>
      <c r="I24" s="7">
        <v>0.2</v>
      </c>
      <c r="J24" s="19"/>
      <c r="K24" s="45">
        <v>0.95</v>
      </c>
      <c r="L24" s="45">
        <v>0.98</v>
      </c>
      <c r="M24" s="20">
        <f t="shared" si="4"/>
        <v>0</v>
      </c>
      <c r="N24" s="47">
        <f t="shared" si="3"/>
        <v>0</v>
      </c>
      <c r="O24" s="11">
        <f t="shared" si="2"/>
        <v>0</v>
      </c>
    </row>
    <row r="25" spans="1:15" ht="15" customHeight="1">
      <c r="A25" s="5"/>
      <c r="B25" s="36" t="s">
        <v>2</v>
      </c>
      <c r="C25" s="43"/>
      <c r="D25" s="37">
        <f t="shared" si="0"/>
        <v>0</v>
      </c>
      <c r="E25" s="6" t="s">
        <v>46</v>
      </c>
      <c r="F25" s="6" t="s">
        <v>46</v>
      </c>
      <c r="G25" s="6">
        <v>0</v>
      </c>
      <c r="H25" s="7">
        <v>31.39</v>
      </c>
      <c r="I25" s="7">
        <v>0.12</v>
      </c>
      <c r="J25" s="19"/>
      <c r="K25" s="45">
        <v>0.95</v>
      </c>
      <c r="L25" s="45">
        <v>0.98</v>
      </c>
      <c r="M25" s="20">
        <f t="shared" si="4"/>
        <v>0</v>
      </c>
      <c r="N25" s="47">
        <f t="shared" si="3"/>
        <v>0</v>
      </c>
      <c r="O25" s="11">
        <f t="shared" si="2"/>
        <v>0</v>
      </c>
    </row>
    <row r="26" spans="1:15" ht="15" customHeight="1">
      <c r="A26" s="5"/>
      <c r="B26" s="36" t="s">
        <v>3</v>
      </c>
      <c r="C26" s="43"/>
      <c r="D26" s="37">
        <f t="shared" si="0"/>
        <v>0</v>
      </c>
      <c r="E26" s="6" t="s">
        <v>46</v>
      </c>
      <c r="F26" s="6" t="s">
        <v>46</v>
      </c>
      <c r="G26" s="6">
        <v>0</v>
      </c>
      <c r="H26" s="7">
        <v>14.8</v>
      </c>
      <c r="I26" s="7">
        <v>0.15</v>
      </c>
      <c r="J26" s="19"/>
      <c r="K26" s="45">
        <v>0.95</v>
      </c>
      <c r="L26" s="45">
        <v>0.98</v>
      </c>
      <c r="M26" s="20">
        <f t="shared" si="4"/>
        <v>0</v>
      </c>
      <c r="N26" s="47">
        <f t="shared" si="3"/>
        <v>0</v>
      </c>
      <c r="O26" s="11">
        <f t="shared" si="2"/>
        <v>0</v>
      </c>
    </row>
    <row r="27" spans="1:15" ht="15" customHeight="1">
      <c r="A27" s="5"/>
      <c r="B27" s="36" t="s">
        <v>30</v>
      </c>
      <c r="C27" s="43"/>
      <c r="D27" s="37">
        <f t="shared" si="0"/>
        <v>0</v>
      </c>
      <c r="E27" s="6" t="s">
        <v>46</v>
      </c>
      <c r="F27" s="6" t="s">
        <v>46</v>
      </c>
      <c r="G27" s="6">
        <v>0</v>
      </c>
      <c r="H27" s="7">
        <v>13</v>
      </c>
      <c r="I27" s="38" t="s">
        <v>37</v>
      </c>
      <c r="J27" s="8"/>
      <c r="K27" s="45">
        <v>0.95</v>
      </c>
      <c r="L27" s="45">
        <v>0.98</v>
      </c>
      <c r="M27" s="20">
        <f t="shared" si="4"/>
        <v>0</v>
      </c>
      <c r="N27" s="47">
        <f t="shared" si="3"/>
        <v>0</v>
      </c>
      <c r="O27" s="11">
        <f t="shared" si="2"/>
        <v>0</v>
      </c>
    </row>
    <row r="28" spans="1:15" ht="15" customHeight="1">
      <c r="A28" s="5"/>
      <c r="B28" s="36" t="s">
        <v>31</v>
      </c>
      <c r="C28" s="43"/>
      <c r="D28" s="37">
        <f t="shared" si="0"/>
        <v>0</v>
      </c>
      <c r="E28" s="6" t="s">
        <v>46</v>
      </c>
      <c r="F28" s="6" t="s">
        <v>46</v>
      </c>
      <c r="G28" s="6">
        <v>0</v>
      </c>
      <c r="H28" s="7">
        <v>18</v>
      </c>
      <c r="I28" s="7" t="s">
        <v>38</v>
      </c>
      <c r="J28" s="8"/>
      <c r="K28" s="45">
        <v>0.95</v>
      </c>
      <c r="L28" s="45">
        <v>0.98</v>
      </c>
      <c r="M28" s="20">
        <f t="shared" si="4"/>
        <v>0</v>
      </c>
      <c r="N28" s="47">
        <f t="shared" si="3"/>
        <v>0</v>
      </c>
      <c r="O28" s="11">
        <f t="shared" si="2"/>
        <v>0</v>
      </c>
    </row>
    <row r="29" spans="1:15" ht="15" customHeight="1">
      <c r="A29" s="5"/>
      <c r="B29" s="36" t="s">
        <v>4</v>
      </c>
      <c r="C29" s="43"/>
      <c r="D29" s="37">
        <f t="shared" si="0"/>
        <v>0</v>
      </c>
      <c r="E29" s="6" t="s">
        <v>46</v>
      </c>
      <c r="F29" s="6" t="s">
        <v>46</v>
      </c>
      <c r="G29" s="6">
        <v>0</v>
      </c>
      <c r="H29" s="7">
        <v>15.9</v>
      </c>
      <c r="I29" s="7">
        <v>0.1</v>
      </c>
      <c r="J29" s="8"/>
      <c r="K29" s="45">
        <v>0.95</v>
      </c>
      <c r="L29" s="45">
        <v>0.98</v>
      </c>
      <c r="M29" s="20">
        <f t="shared" si="4"/>
        <v>0</v>
      </c>
      <c r="N29" s="47">
        <f t="shared" si="3"/>
        <v>0</v>
      </c>
      <c r="O29" s="11">
        <f t="shared" si="2"/>
        <v>0</v>
      </c>
    </row>
    <row r="30" spans="1:15">
      <c r="B30" s="36" t="s">
        <v>47</v>
      </c>
      <c r="C30" s="43"/>
      <c r="D30" s="37">
        <f t="shared" si="0"/>
        <v>0</v>
      </c>
      <c r="E30" s="7">
        <v>85</v>
      </c>
      <c r="F30" s="7">
        <v>0.75280000000000002</v>
      </c>
      <c r="G30" s="6">
        <v>63.988</v>
      </c>
      <c r="H30" s="7">
        <v>31.39</v>
      </c>
      <c r="I30" s="7"/>
      <c r="J30" s="8"/>
      <c r="K30" s="45">
        <v>0.95</v>
      </c>
      <c r="L30" s="45">
        <v>0.98</v>
      </c>
      <c r="M30" s="20">
        <f t="shared" si="4"/>
        <v>0</v>
      </c>
      <c r="N30" s="47">
        <f>IF((ISERROR(M30/H30)),"Error",(M30/H30))</f>
        <v>0</v>
      </c>
      <c r="O30" s="11">
        <f t="shared" si="2"/>
        <v>0</v>
      </c>
    </row>
    <row r="31" spans="1:15" ht="25.5">
      <c r="B31" s="36" t="s">
        <v>48</v>
      </c>
      <c r="C31" s="43"/>
      <c r="D31" s="37">
        <f>C31*$C$9</f>
        <v>0</v>
      </c>
      <c r="E31" s="41"/>
      <c r="F31" s="41"/>
      <c r="G31" s="41"/>
      <c r="H31" s="42"/>
      <c r="I31" s="42"/>
      <c r="J31" s="43"/>
      <c r="K31" s="45">
        <v>0.95</v>
      </c>
      <c r="L31" s="45">
        <v>0.98</v>
      </c>
      <c r="M31" s="20">
        <f t="shared" si="4"/>
        <v>0</v>
      </c>
      <c r="N31" s="47" t="str">
        <f t="shared" si="3"/>
        <v>Error</v>
      </c>
      <c r="O31" s="11">
        <f t="shared" si="2"/>
        <v>0</v>
      </c>
    </row>
    <row r="32" spans="1:15" ht="24.75" customHeight="1">
      <c r="B32" s="39" t="s">
        <v>64</v>
      </c>
      <c r="C32" s="39" t="str">
        <f>IF(SUM(C12:C31)=1,1,"ERROR, la fracción debe ser igual a 1")</f>
        <v>ERROR, la fracción debe ser igual a 1</v>
      </c>
      <c r="D32" s="48">
        <f>IF(SUM(D12:D31)=C9,C9,"Error, la suma de energías atribuibles a cada combustible debe sumar la energía final requerida")</f>
        <v>0</v>
      </c>
      <c r="M32" s="40"/>
      <c r="O32" s="46">
        <f>SUM(O12:O31)</f>
        <v>0</v>
      </c>
    </row>
    <row r="33" spans="2:2">
      <c r="B33" s="14" t="s">
        <v>49</v>
      </c>
    </row>
    <row r="34" spans="2:2">
      <c r="B34" s="14" t="s">
        <v>50</v>
      </c>
    </row>
    <row r="35" spans="2:2">
      <c r="B35" s="14" t="s">
        <v>51</v>
      </c>
    </row>
    <row r="36" spans="2:2">
      <c r="B36" s="14" t="s">
        <v>65</v>
      </c>
    </row>
    <row r="37" spans="2:2">
      <c r="B37" s="14" t="s">
        <v>66</v>
      </c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C12:C31 E31:J31 K12:L31" name="Rango1"/>
  </protectedRange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3:F10"/>
  <sheetViews>
    <sheetView showGridLines="0" workbookViewId="0">
      <selection activeCell="E8" sqref="E8:E10"/>
    </sheetView>
  </sheetViews>
  <sheetFormatPr baseColWidth="10" defaultColWidth="11.42578125" defaultRowHeight="15"/>
  <cols>
    <col min="2" max="3" width="20.7109375" style="14" customWidth="1"/>
    <col min="4" max="4" width="25.85546875" style="23" customWidth="1"/>
    <col min="5" max="5" width="44.5703125" style="14" customWidth="1"/>
    <col min="6" max="11" width="20.7109375" customWidth="1"/>
  </cols>
  <sheetData>
    <row r="3" spans="2:6">
      <c r="F3" s="14"/>
    </row>
    <row r="4" spans="2:6">
      <c r="F4" s="14"/>
    </row>
    <row r="5" spans="2:6">
      <c r="B5" s="58" t="s">
        <v>79</v>
      </c>
      <c r="F5" s="14"/>
    </row>
    <row r="6" spans="2:6">
      <c r="E6" s="12"/>
      <c r="F6" s="12"/>
    </row>
    <row r="7" spans="2:6" ht="15.75" thickBot="1">
      <c r="F7" s="14"/>
    </row>
    <row r="8" spans="2:6" ht="20.25">
      <c r="B8" s="60" t="s">
        <v>61</v>
      </c>
      <c r="C8" s="61"/>
      <c r="D8" s="61"/>
      <c r="E8" s="62">
        <f>'EB Combustión disctrict heating'!M33</f>
        <v>0</v>
      </c>
    </row>
    <row r="9" spans="2:6" ht="20.25">
      <c r="B9" s="52" t="s">
        <v>62</v>
      </c>
      <c r="C9" s="53"/>
      <c r="D9" s="54"/>
      <c r="E9" s="63">
        <f>'EP Combustión disctrict heating'!O32</f>
        <v>0</v>
      </c>
    </row>
    <row r="10" spans="2:6" ht="21" thickBot="1">
      <c r="B10" s="55" t="s">
        <v>63</v>
      </c>
      <c r="C10" s="56"/>
      <c r="D10" s="57"/>
      <c r="E10" s="64">
        <f>E8-E9</f>
        <v>0</v>
      </c>
    </row>
  </sheetData>
  <sheetProtection password="D151" sheet="1" formatCells="0" formatColumns="0" formatRows="0" insertColumns="0" insertRows="0" insertHyperlinks="0" deleteColumns="0" deleteRows="0" sort="0" autoFilter="0" pivotTables="0"/>
  <mergeCells count="1">
    <mergeCell ref="B8:D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Alcance y contenido</vt:lpstr>
      <vt:lpstr>Diagrama de flujo</vt:lpstr>
      <vt:lpstr>EB Combustión disctrict heating</vt:lpstr>
      <vt:lpstr>EP Combustión disctrict heating</vt:lpstr>
      <vt:lpstr>Resumen emisiones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at_uaoecc5</cp:lastModifiedBy>
  <dcterms:created xsi:type="dcterms:W3CDTF">2012-06-27T11:48:36Z</dcterms:created>
  <dcterms:modified xsi:type="dcterms:W3CDTF">2016-03-30T15:19:02Z</dcterms:modified>
</cp:coreProperties>
</file>