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t_uaoecc5\Desktop\Guillermo\"/>
    </mc:Choice>
  </mc:AlternateContent>
  <bookViews>
    <workbookView xWindow="9555" yWindow="-15" windowWidth="9600" windowHeight="12120"/>
  </bookViews>
  <sheets>
    <sheet name="Alcance y contenido" sheetId="8" r:id="rId1"/>
    <sheet name="Diagrama de flujo" sheetId="10" r:id="rId2"/>
    <sheet name="Escenario de base" sheetId="3" r:id="rId3"/>
    <sheet name="Escenario de proyecto" sheetId="12" r:id="rId4"/>
    <sheet name="Relación - Normativas" sheetId="7" r:id="rId5"/>
    <sheet name="Resumen de emisiones" sheetId="11" r:id="rId6"/>
    <sheet name="Factores de emision" sheetId="1" state="hidden" r:id="rId7"/>
    <sheet name="Características combustibles" sheetId="9" r:id="rId8"/>
  </sheets>
  <definedNames>
    <definedName name="_ftn1" localSheetId="4">'Relación - Normativas'!#REF!</definedName>
    <definedName name="_ftn2" localSheetId="4">'Relación - Normativas'!#REF!</definedName>
    <definedName name="_ftn3" localSheetId="4">'Relación - Normativas'!#REF!</definedName>
    <definedName name="_ftn4" localSheetId="4">'Relación - Normativas'!#REF!</definedName>
    <definedName name="_ftn5" localSheetId="4">'Relación - Normativas'!#REF!</definedName>
    <definedName name="_ftnref1" localSheetId="4">'Relación - Normativas'!#REF!</definedName>
    <definedName name="_ftnref2" localSheetId="4">'Relación - Normativas'!#REF!</definedName>
    <definedName name="_ftnref3" localSheetId="4">'Relación - Normativas'!#REF!</definedName>
    <definedName name="_ftnref4" localSheetId="4">'Relación - Normativas'!#REF!</definedName>
    <definedName name="_ftnref5" localSheetId="4">'Relación - Normativas'!#REF!</definedName>
    <definedName name="DOM_CLA" localSheetId="2">IF('Escenario de base'!$B1="GASÓLEO",DOM_CLA_DIE,IF('Escenario de base'!$B1="GASOLINA",DOM_CLA_GSL,DOM_CLA_GLP))</definedName>
    <definedName name="DOM_CLA" localSheetId="3">IF('Escenario de proyecto'!$B1="GASÓLEO",DOM_CLA_DIE,IF('Escenario de proyecto'!$B1="GASOLINA",DOM_CLA_GSL,DOM_CLA_GLP))</definedName>
    <definedName name="DOM_CLA_DIE">'Características combustibles'!$M$7:$M$8</definedName>
    <definedName name="DOM_CLA_GLP">'Características combustibles'!$O$7</definedName>
    <definedName name="DOM_CLA_GSL">'Características combustibles'!$N$7:$N$10</definedName>
    <definedName name="DOM_COMB">'Características combustibles'!$K$6:$K$10</definedName>
    <definedName name="DOM_MODO">'Características combustibles'!$P$7:$P$8</definedName>
    <definedName name="DOM_NORM">'Características combustibles'!$L$7:$L$13</definedName>
  </definedNames>
  <calcPr calcId="152511"/>
</workbook>
</file>

<file path=xl/calcChain.xml><?xml version="1.0" encoding="utf-8"?>
<calcChain xmlns="http://schemas.openxmlformats.org/spreadsheetml/2006/main">
  <c r="E8" i="3" l="1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7" i="3"/>
  <c r="E6" i="3"/>
  <c r="N45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7" i="3"/>
  <c r="N6" i="3"/>
  <c r="I6" i="12"/>
  <c r="N45" i="12"/>
  <c r="N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7" i="12"/>
  <c r="E45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7" i="12"/>
  <c r="E6" i="12"/>
  <c r="N6" i="12"/>
  <c r="I9" i="9" l="1"/>
  <c r="E9" i="9"/>
  <c r="I8" i="9"/>
  <c r="E8" i="9"/>
  <c r="O6" i="3" s="1"/>
  <c r="O13" i="3"/>
  <c r="O17" i="3"/>
  <c r="O21" i="3"/>
  <c r="L23" i="3"/>
  <c r="M23" i="3" s="1"/>
  <c r="O24" i="3"/>
  <c r="O28" i="3"/>
  <c r="O32" i="3"/>
  <c r="O36" i="3"/>
  <c r="O40" i="3"/>
  <c r="O44" i="3"/>
  <c r="O10" i="12"/>
  <c r="O14" i="12"/>
  <c r="O18" i="12"/>
  <c r="O22" i="12"/>
  <c r="O26" i="12"/>
  <c r="O30" i="12"/>
  <c r="O34" i="12"/>
  <c r="O38" i="12"/>
  <c r="O42" i="12"/>
  <c r="L7" i="12"/>
  <c r="O6" i="12"/>
  <c r="L6" i="12"/>
  <c r="M6" i="12" s="1"/>
  <c r="R6" i="12" s="1"/>
  <c r="I7" i="12"/>
  <c r="L8" i="12"/>
  <c r="I8" i="12"/>
  <c r="L9" i="12"/>
  <c r="I9" i="12"/>
  <c r="L10" i="12"/>
  <c r="I10" i="12"/>
  <c r="L11" i="12"/>
  <c r="I11" i="12"/>
  <c r="K11" i="12" s="1"/>
  <c r="L12" i="12"/>
  <c r="I12" i="12"/>
  <c r="L13" i="12"/>
  <c r="I13" i="12"/>
  <c r="L14" i="12"/>
  <c r="I14" i="12"/>
  <c r="M14" i="12"/>
  <c r="L15" i="12"/>
  <c r="I15" i="12"/>
  <c r="K15" i="12" s="1"/>
  <c r="L16" i="12"/>
  <c r="I16" i="12"/>
  <c r="K16" i="12" s="1"/>
  <c r="L17" i="12"/>
  <c r="I17" i="12"/>
  <c r="L18" i="12"/>
  <c r="I18" i="12"/>
  <c r="M18" i="12" s="1"/>
  <c r="L19" i="12"/>
  <c r="I19" i="12"/>
  <c r="L20" i="12"/>
  <c r="I20" i="12"/>
  <c r="K20" i="12" s="1"/>
  <c r="L21" i="12"/>
  <c r="I21" i="12"/>
  <c r="L22" i="12"/>
  <c r="I22" i="12"/>
  <c r="K22" i="12" s="1"/>
  <c r="L23" i="12"/>
  <c r="I23" i="12"/>
  <c r="K23" i="12" s="1"/>
  <c r="L24" i="12"/>
  <c r="I24" i="12"/>
  <c r="K24" i="12" s="1"/>
  <c r="L25" i="12"/>
  <c r="I25" i="12"/>
  <c r="L26" i="12"/>
  <c r="I26" i="12"/>
  <c r="K26" i="12" s="1"/>
  <c r="L27" i="12"/>
  <c r="I27" i="12"/>
  <c r="L28" i="12"/>
  <c r="I28" i="12"/>
  <c r="K28" i="12" s="1"/>
  <c r="L29" i="12"/>
  <c r="I29" i="12"/>
  <c r="L30" i="12"/>
  <c r="I30" i="12"/>
  <c r="K30" i="12" s="1"/>
  <c r="L31" i="12"/>
  <c r="I31" i="12"/>
  <c r="K31" i="12" s="1"/>
  <c r="L32" i="12"/>
  <c r="I32" i="12"/>
  <c r="K32" i="12" s="1"/>
  <c r="L33" i="12"/>
  <c r="I33" i="12"/>
  <c r="L34" i="12"/>
  <c r="I34" i="12"/>
  <c r="L35" i="12"/>
  <c r="I35" i="12"/>
  <c r="L36" i="12"/>
  <c r="I36" i="12"/>
  <c r="K36" i="12" s="1"/>
  <c r="L37" i="12"/>
  <c r="I37" i="12"/>
  <c r="L38" i="12"/>
  <c r="I38" i="12"/>
  <c r="K38" i="12" s="1"/>
  <c r="L39" i="12"/>
  <c r="I39" i="12"/>
  <c r="K39" i="12" s="1"/>
  <c r="L40" i="12"/>
  <c r="I40" i="12"/>
  <c r="K40" i="12" s="1"/>
  <c r="L41" i="12"/>
  <c r="I41" i="12"/>
  <c r="L42" i="12"/>
  <c r="I42" i="12"/>
  <c r="L43" i="12"/>
  <c r="I43" i="12"/>
  <c r="K43" i="12" s="1"/>
  <c r="L44" i="12"/>
  <c r="I44" i="12"/>
  <c r="K44" i="12" s="1"/>
  <c r="L45" i="12"/>
  <c r="I45" i="12"/>
  <c r="K8" i="12"/>
  <c r="K10" i="12"/>
  <c r="K12" i="12"/>
  <c r="K14" i="12"/>
  <c r="K19" i="12"/>
  <c r="K27" i="12"/>
  <c r="K35" i="12"/>
  <c r="K42" i="12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6" i="1"/>
  <c r="L6" i="3"/>
  <c r="M6" i="3" s="1"/>
  <c r="L7" i="3"/>
  <c r="M7" i="3" s="1"/>
  <c r="L8" i="3"/>
  <c r="M8" i="3" s="1"/>
  <c r="L9" i="3"/>
  <c r="M9" i="3" s="1"/>
  <c r="L10" i="3"/>
  <c r="M10" i="3" s="1"/>
  <c r="L11" i="3"/>
  <c r="M11" i="3" s="1"/>
  <c r="L12" i="3"/>
  <c r="M12" i="3" s="1"/>
  <c r="L13" i="3"/>
  <c r="M13" i="3" s="1"/>
  <c r="L14" i="3"/>
  <c r="M14" i="3" s="1"/>
  <c r="L15" i="3"/>
  <c r="M15" i="3" s="1"/>
  <c r="L16" i="3"/>
  <c r="M16" i="3" s="1"/>
  <c r="L17" i="3"/>
  <c r="M17" i="3" s="1"/>
  <c r="L18" i="3"/>
  <c r="M18" i="3" s="1"/>
  <c r="L19" i="3"/>
  <c r="M19" i="3" s="1"/>
  <c r="L20" i="3"/>
  <c r="M20" i="3" s="1"/>
  <c r="L21" i="3"/>
  <c r="M21" i="3" s="1"/>
  <c r="L22" i="3"/>
  <c r="M22" i="3" s="1"/>
  <c r="L24" i="3"/>
  <c r="M24" i="3" s="1"/>
  <c r="L25" i="3"/>
  <c r="M25" i="3" s="1"/>
  <c r="L26" i="3"/>
  <c r="M26" i="3" s="1"/>
  <c r="L27" i="3"/>
  <c r="M27" i="3" s="1"/>
  <c r="L28" i="3"/>
  <c r="M28" i="3" s="1"/>
  <c r="L29" i="3"/>
  <c r="M29" i="3" s="1"/>
  <c r="L30" i="3"/>
  <c r="M30" i="3" s="1"/>
  <c r="L31" i="3"/>
  <c r="M31" i="3" s="1"/>
  <c r="L32" i="3"/>
  <c r="M32" i="3" s="1"/>
  <c r="L33" i="3"/>
  <c r="M33" i="3" s="1"/>
  <c r="L34" i="3"/>
  <c r="M34" i="3" s="1"/>
  <c r="L35" i="3"/>
  <c r="M35" i="3" s="1"/>
  <c r="L36" i="3"/>
  <c r="M36" i="3" s="1"/>
  <c r="L37" i="3"/>
  <c r="M37" i="3" s="1"/>
  <c r="L38" i="3"/>
  <c r="M38" i="3" s="1"/>
  <c r="L39" i="3"/>
  <c r="M39" i="3" s="1"/>
  <c r="L40" i="3"/>
  <c r="M40" i="3" s="1"/>
  <c r="L41" i="3"/>
  <c r="M41" i="3" s="1"/>
  <c r="L42" i="3"/>
  <c r="M42" i="3" s="1"/>
  <c r="L43" i="3"/>
  <c r="M43" i="3" s="1"/>
  <c r="L44" i="3"/>
  <c r="M44" i="3" s="1"/>
  <c r="L45" i="3"/>
  <c r="M45" i="3" s="1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6" i="3"/>
  <c r="E28" i="11"/>
  <c r="P6" i="12" l="1"/>
  <c r="Q6" i="12"/>
  <c r="P34" i="12"/>
  <c r="Q34" i="12"/>
  <c r="Q24" i="3"/>
  <c r="P24" i="3"/>
  <c r="P30" i="12"/>
  <c r="Q30" i="12"/>
  <c r="P14" i="12"/>
  <c r="Q14" i="12"/>
  <c r="Q36" i="3"/>
  <c r="P36" i="3"/>
  <c r="Q6" i="3"/>
  <c r="P6" i="3"/>
  <c r="P42" i="12"/>
  <c r="Q42" i="12"/>
  <c r="P26" i="12"/>
  <c r="Q26" i="12"/>
  <c r="P10" i="12"/>
  <c r="Q10" i="12"/>
  <c r="Q32" i="3"/>
  <c r="P32" i="3"/>
  <c r="Q21" i="3"/>
  <c r="P21" i="3"/>
  <c r="P38" i="12"/>
  <c r="Q38" i="12"/>
  <c r="P22" i="12"/>
  <c r="Q22" i="12"/>
  <c r="Q44" i="3"/>
  <c r="P44" i="3"/>
  <c r="Q28" i="3"/>
  <c r="P28" i="3"/>
  <c r="Q17" i="3"/>
  <c r="P17" i="3"/>
  <c r="P18" i="12"/>
  <c r="Q18" i="12"/>
  <c r="Q40" i="3"/>
  <c r="P40" i="3"/>
  <c r="P13" i="3"/>
  <c r="Q13" i="3"/>
  <c r="T6" i="12"/>
  <c r="S6" i="12"/>
  <c r="O9" i="3"/>
  <c r="R21" i="3"/>
  <c r="M11" i="12"/>
  <c r="O7" i="12"/>
  <c r="O41" i="12"/>
  <c r="O37" i="12"/>
  <c r="O33" i="12"/>
  <c r="O29" i="12"/>
  <c r="O25" i="12"/>
  <c r="O21" i="12"/>
  <c r="O17" i="12"/>
  <c r="O13" i="12"/>
  <c r="O9" i="12"/>
  <c r="O43" i="3"/>
  <c r="O39" i="3"/>
  <c r="O35" i="3"/>
  <c r="O31" i="3"/>
  <c r="O27" i="3"/>
  <c r="O20" i="3"/>
  <c r="O16" i="3"/>
  <c r="O12" i="3"/>
  <c r="O8" i="3"/>
  <c r="R13" i="3"/>
  <c r="O44" i="12"/>
  <c r="O40" i="12"/>
  <c r="O36" i="12"/>
  <c r="O32" i="12"/>
  <c r="O28" i="12"/>
  <c r="O24" i="12"/>
  <c r="O20" i="12"/>
  <c r="O16" i="12"/>
  <c r="O12" i="12"/>
  <c r="O8" i="12"/>
  <c r="O42" i="3"/>
  <c r="O38" i="3"/>
  <c r="O34" i="3"/>
  <c r="O30" i="3"/>
  <c r="O26" i="3"/>
  <c r="O23" i="3"/>
  <c r="O19" i="3"/>
  <c r="O15" i="3"/>
  <c r="O11" i="3"/>
  <c r="O7" i="3"/>
  <c r="R31" i="3"/>
  <c r="R17" i="3"/>
  <c r="M41" i="12"/>
  <c r="M37" i="12"/>
  <c r="O43" i="12"/>
  <c r="O39" i="12"/>
  <c r="O35" i="12"/>
  <c r="O31" i="12"/>
  <c r="O27" i="12"/>
  <c r="O23" i="12"/>
  <c r="O19" i="12"/>
  <c r="O15" i="12"/>
  <c r="O11" i="12"/>
  <c r="O45" i="12"/>
  <c r="O45" i="3"/>
  <c r="O41" i="3"/>
  <c r="O37" i="3"/>
  <c r="O33" i="3"/>
  <c r="O29" i="3"/>
  <c r="O25" i="3"/>
  <c r="O22" i="3"/>
  <c r="O18" i="3"/>
  <c r="O14" i="3"/>
  <c r="O10" i="3"/>
  <c r="M27" i="12"/>
  <c r="M15" i="12"/>
  <c r="M42" i="12"/>
  <c r="M40" i="12"/>
  <c r="M38" i="12"/>
  <c r="M36" i="12"/>
  <c r="M30" i="12"/>
  <c r="M26" i="12"/>
  <c r="R26" i="12" s="1"/>
  <c r="M24" i="12"/>
  <c r="M22" i="12"/>
  <c r="R22" i="12" s="1"/>
  <c r="M20" i="12"/>
  <c r="K6" i="12"/>
  <c r="M34" i="12"/>
  <c r="M9" i="12"/>
  <c r="M7" i="12"/>
  <c r="M43" i="12"/>
  <c r="M31" i="12"/>
  <c r="M25" i="12"/>
  <c r="R25" i="12" s="1"/>
  <c r="M21" i="12"/>
  <c r="R21" i="12" s="1"/>
  <c r="M10" i="12"/>
  <c r="M8" i="12"/>
  <c r="K34" i="12"/>
  <c r="K18" i="12"/>
  <c r="K7" i="12"/>
  <c r="M39" i="12"/>
  <c r="M32" i="12"/>
  <c r="M23" i="12"/>
  <c r="M16" i="12"/>
  <c r="R16" i="12" s="1"/>
  <c r="R6" i="3"/>
  <c r="M45" i="12"/>
  <c r="M29" i="12"/>
  <c r="M13" i="12"/>
  <c r="R18" i="12"/>
  <c r="R14" i="12"/>
  <c r="R10" i="12"/>
  <c r="E29" i="11"/>
  <c r="E30" i="11" s="1"/>
  <c r="M44" i="12"/>
  <c r="M35" i="12"/>
  <c r="M33" i="12"/>
  <c r="M28" i="12"/>
  <c r="M19" i="12"/>
  <c r="M17" i="12"/>
  <c r="M12" i="12"/>
  <c r="R44" i="3"/>
  <c r="R40" i="3"/>
  <c r="R36" i="3"/>
  <c r="R32" i="3"/>
  <c r="R28" i="3"/>
  <c r="R24" i="3"/>
  <c r="R41" i="12"/>
  <c r="R37" i="12"/>
  <c r="R17" i="12"/>
  <c r="R9" i="12"/>
  <c r="K45" i="12"/>
  <c r="K41" i="12"/>
  <c r="K37" i="12"/>
  <c r="K33" i="12"/>
  <c r="K29" i="12"/>
  <c r="K25" i="12"/>
  <c r="K21" i="12"/>
  <c r="K17" i="12"/>
  <c r="K13" i="12"/>
  <c r="K9" i="12"/>
  <c r="R42" i="12"/>
  <c r="R38" i="12"/>
  <c r="R34" i="12"/>
  <c r="R30" i="12"/>
  <c r="T32" i="3" l="1"/>
  <c r="S32" i="3"/>
  <c r="Q45" i="3"/>
  <c r="P45" i="3"/>
  <c r="Q11" i="3"/>
  <c r="P11" i="3"/>
  <c r="Q20" i="12"/>
  <c r="P20" i="12"/>
  <c r="Q43" i="3"/>
  <c r="P43" i="3"/>
  <c r="S34" i="12"/>
  <c r="T34" i="12"/>
  <c r="T41" i="12"/>
  <c r="S41" i="12"/>
  <c r="T36" i="3"/>
  <c r="S36" i="3"/>
  <c r="S14" i="12"/>
  <c r="T14" i="12"/>
  <c r="T25" i="12"/>
  <c r="S25" i="12"/>
  <c r="S22" i="12"/>
  <c r="T22" i="12"/>
  <c r="Q18" i="3"/>
  <c r="P18" i="3"/>
  <c r="Q33" i="3"/>
  <c r="P33" i="3"/>
  <c r="Q45" i="12"/>
  <c r="P45" i="12"/>
  <c r="Q23" i="12"/>
  <c r="P23" i="12"/>
  <c r="Q39" i="12"/>
  <c r="P39" i="12"/>
  <c r="S17" i="3"/>
  <c r="T17" i="3"/>
  <c r="Q15" i="3"/>
  <c r="P15" i="3"/>
  <c r="Q30" i="3"/>
  <c r="P30" i="3"/>
  <c r="Q8" i="12"/>
  <c r="P8" i="12"/>
  <c r="Q24" i="12"/>
  <c r="P24" i="12"/>
  <c r="Q40" i="12"/>
  <c r="P40" i="12"/>
  <c r="Q12" i="3"/>
  <c r="P12" i="3"/>
  <c r="Q31" i="3"/>
  <c r="P31" i="3"/>
  <c r="Q9" i="12"/>
  <c r="P9" i="12"/>
  <c r="Q25" i="12"/>
  <c r="P25" i="12"/>
  <c r="Q41" i="12"/>
  <c r="P41" i="12"/>
  <c r="P9" i="3"/>
  <c r="Q9" i="3"/>
  <c r="T37" i="12"/>
  <c r="S37" i="12"/>
  <c r="T21" i="12"/>
  <c r="S21" i="12"/>
  <c r="Q14" i="3"/>
  <c r="P14" i="3"/>
  <c r="Q19" i="12"/>
  <c r="P19" i="12"/>
  <c r="Q26" i="3"/>
  <c r="P26" i="3"/>
  <c r="Q42" i="3"/>
  <c r="P42" i="3"/>
  <c r="Q8" i="3"/>
  <c r="P8" i="3"/>
  <c r="Q21" i="12"/>
  <c r="P21" i="12"/>
  <c r="S38" i="12"/>
  <c r="T38" i="12"/>
  <c r="T9" i="12"/>
  <c r="S9" i="12"/>
  <c r="T24" i="3"/>
  <c r="S24" i="3"/>
  <c r="T40" i="3"/>
  <c r="S40" i="3"/>
  <c r="S18" i="12"/>
  <c r="T18" i="12"/>
  <c r="T6" i="3"/>
  <c r="S6" i="3"/>
  <c r="Q22" i="3"/>
  <c r="P22" i="3"/>
  <c r="Q37" i="3"/>
  <c r="P37" i="3"/>
  <c r="Q11" i="12"/>
  <c r="P11" i="12"/>
  <c r="Q27" i="12"/>
  <c r="P27" i="12"/>
  <c r="Q43" i="12"/>
  <c r="P43" i="12"/>
  <c r="T31" i="3"/>
  <c r="S31" i="3"/>
  <c r="Q19" i="3"/>
  <c r="P19" i="3"/>
  <c r="Q34" i="3"/>
  <c r="P34" i="3"/>
  <c r="Q12" i="12"/>
  <c r="P12" i="12"/>
  <c r="Q28" i="12"/>
  <c r="P28" i="12"/>
  <c r="Q44" i="12"/>
  <c r="P44" i="12"/>
  <c r="Q16" i="3"/>
  <c r="P16" i="3"/>
  <c r="Q35" i="3"/>
  <c r="P35" i="3"/>
  <c r="Q13" i="12"/>
  <c r="P13" i="12"/>
  <c r="Q29" i="12"/>
  <c r="P29" i="12"/>
  <c r="P7" i="12"/>
  <c r="Q7" i="12"/>
  <c r="S30" i="12"/>
  <c r="T30" i="12"/>
  <c r="S10" i="12"/>
  <c r="T10" i="12"/>
  <c r="Q29" i="3"/>
  <c r="P29" i="3"/>
  <c r="Q35" i="12"/>
  <c r="P35" i="12"/>
  <c r="Q36" i="12"/>
  <c r="P36" i="12"/>
  <c r="Q27" i="3"/>
  <c r="P27" i="3"/>
  <c r="Q37" i="12"/>
  <c r="P37" i="12"/>
  <c r="S21" i="3"/>
  <c r="T21" i="3"/>
  <c r="S42" i="12"/>
  <c r="T42" i="12"/>
  <c r="T17" i="12"/>
  <c r="S17" i="12"/>
  <c r="T28" i="3"/>
  <c r="S28" i="3"/>
  <c r="T44" i="3"/>
  <c r="S44" i="3"/>
  <c r="S16" i="12"/>
  <c r="T16" i="12"/>
  <c r="S26" i="12"/>
  <c r="T26" i="12"/>
  <c r="Q10" i="3"/>
  <c r="P10" i="3"/>
  <c r="P25" i="3"/>
  <c r="Q25" i="3"/>
  <c r="P41" i="3"/>
  <c r="Q41" i="3"/>
  <c r="Q15" i="12"/>
  <c r="P15" i="12"/>
  <c r="Q31" i="12"/>
  <c r="P31" i="12"/>
  <c r="P7" i="3"/>
  <c r="Q7" i="3"/>
  <c r="Q23" i="3"/>
  <c r="P23" i="3"/>
  <c r="Q38" i="3"/>
  <c r="P38" i="3"/>
  <c r="Q16" i="12"/>
  <c r="P16" i="12"/>
  <c r="Q32" i="12"/>
  <c r="P32" i="12"/>
  <c r="S13" i="3"/>
  <c r="T13" i="3"/>
  <c r="Q20" i="3"/>
  <c r="P20" i="3"/>
  <c r="Q39" i="3"/>
  <c r="P39" i="3"/>
  <c r="Q17" i="12"/>
  <c r="P17" i="12"/>
  <c r="Q33" i="12"/>
  <c r="P33" i="12"/>
  <c r="R8" i="3"/>
  <c r="R9" i="3"/>
  <c r="R43" i="3"/>
  <c r="R38" i="3"/>
  <c r="R39" i="3"/>
  <c r="R20" i="12"/>
  <c r="R18" i="3"/>
  <c r="R39" i="12"/>
  <c r="R45" i="12"/>
  <c r="R27" i="3"/>
  <c r="D19" i="11"/>
  <c r="R24" i="12"/>
  <c r="R40" i="12"/>
  <c r="R11" i="12"/>
  <c r="R10" i="3"/>
  <c r="R19" i="12"/>
  <c r="R44" i="12"/>
  <c r="R8" i="12"/>
  <c r="R31" i="12"/>
  <c r="R41" i="3"/>
  <c r="R15" i="12"/>
  <c r="R15" i="3"/>
  <c r="R25" i="3"/>
  <c r="R30" i="3"/>
  <c r="R45" i="3"/>
  <c r="R28" i="12"/>
  <c r="R7" i="3"/>
  <c r="R12" i="12"/>
  <c r="R33" i="12"/>
  <c r="R19" i="3"/>
  <c r="R23" i="12"/>
  <c r="R29" i="3"/>
  <c r="R20" i="3"/>
  <c r="R23" i="3"/>
  <c r="R35" i="12"/>
  <c r="R14" i="3"/>
  <c r="R32" i="12"/>
  <c r="R33" i="3"/>
  <c r="R16" i="3"/>
  <c r="R42" i="3"/>
  <c r="R29" i="12"/>
  <c r="R7" i="12"/>
  <c r="R36" i="12"/>
  <c r="R12" i="3"/>
  <c r="R11" i="3"/>
  <c r="R43" i="12"/>
  <c r="R35" i="3"/>
  <c r="D10" i="11"/>
  <c r="R13" i="12"/>
  <c r="R22" i="3"/>
  <c r="R37" i="3"/>
  <c r="R27" i="12"/>
  <c r="R26" i="3"/>
  <c r="R34" i="3"/>
  <c r="S43" i="12" l="1"/>
  <c r="T43" i="12"/>
  <c r="T23" i="3"/>
  <c r="S23" i="3"/>
  <c r="T15" i="3"/>
  <c r="S15" i="3"/>
  <c r="T27" i="3"/>
  <c r="S27" i="3"/>
  <c r="T11" i="3"/>
  <c r="S11" i="3"/>
  <c r="S32" i="12"/>
  <c r="T32" i="12"/>
  <c r="S45" i="3"/>
  <c r="T45" i="3"/>
  <c r="S40" i="12"/>
  <c r="T40" i="12"/>
  <c r="T22" i="3"/>
  <c r="S22" i="3"/>
  <c r="S33" i="3"/>
  <c r="T33" i="3"/>
  <c r="S28" i="12"/>
  <c r="T28" i="12"/>
  <c r="S8" i="12"/>
  <c r="T8" i="12"/>
  <c r="S20" i="12"/>
  <c r="T20" i="12"/>
  <c r="S9" i="3"/>
  <c r="T9" i="3"/>
  <c r="T26" i="3"/>
  <c r="S26" i="3"/>
  <c r="T13" i="12"/>
  <c r="S13" i="12"/>
  <c r="T29" i="12"/>
  <c r="S29" i="12"/>
  <c r="T20" i="3"/>
  <c r="S20" i="3"/>
  <c r="T33" i="12"/>
  <c r="S33" i="12"/>
  <c r="S15" i="12"/>
  <c r="T15" i="12"/>
  <c r="S44" i="12"/>
  <c r="T44" i="12"/>
  <c r="S45" i="12"/>
  <c r="T45" i="12"/>
  <c r="T39" i="3"/>
  <c r="S39" i="3"/>
  <c r="T8" i="3"/>
  <c r="S8" i="3"/>
  <c r="S27" i="12"/>
  <c r="T27" i="12"/>
  <c r="S12" i="3"/>
  <c r="T12" i="3"/>
  <c r="T42" i="3"/>
  <c r="S42" i="3"/>
  <c r="T14" i="3"/>
  <c r="S14" i="3"/>
  <c r="S29" i="3"/>
  <c r="T29" i="3"/>
  <c r="S12" i="12"/>
  <c r="T12" i="12"/>
  <c r="T30" i="3"/>
  <c r="S30" i="3"/>
  <c r="S41" i="3"/>
  <c r="T41" i="3"/>
  <c r="S19" i="12"/>
  <c r="T19" i="12"/>
  <c r="S24" i="12"/>
  <c r="T24" i="12"/>
  <c r="S39" i="12"/>
  <c r="T39" i="12"/>
  <c r="T38" i="3"/>
  <c r="S38" i="3"/>
  <c r="T34" i="3"/>
  <c r="S34" i="3"/>
  <c r="T7" i="12"/>
  <c r="S7" i="12"/>
  <c r="T19" i="3"/>
  <c r="S19" i="3"/>
  <c r="S11" i="12"/>
  <c r="T11" i="12"/>
  <c r="S37" i="3"/>
  <c r="T37" i="3"/>
  <c r="T35" i="3"/>
  <c r="S35" i="3"/>
  <c r="S36" i="12"/>
  <c r="T36" i="12"/>
  <c r="T16" i="3"/>
  <c r="S16" i="3"/>
  <c r="S35" i="12"/>
  <c r="T35" i="12"/>
  <c r="S23" i="12"/>
  <c r="T23" i="12"/>
  <c r="S7" i="3"/>
  <c r="T7" i="3"/>
  <c r="S25" i="3"/>
  <c r="T25" i="3"/>
  <c r="S31" i="12"/>
  <c r="T31" i="12"/>
  <c r="T10" i="3"/>
  <c r="S10" i="3"/>
  <c r="T18" i="3"/>
  <c r="S18" i="3"/>
  <c r="T43" i="3"/>
  <c r="S43" i="3"/>
  <c r="E10" i="11"/>
  <c r="E19" i="11"/>
  <c r="F19" i="11"/>
  <c r="D29" i="11" s="1"/>
  <c r="F10" i="11"/>
  <c r="D28" i="11" s="1"/>
  <c r="D20" i="11"/>
  <c r="D11" i="11"/>
  <c r="D30" i="11" l="1"/>
  <c r="E11" i="11"/>
  <c r="F20" i="11"/>
  <c r="E20" i="11"/>
  <c r="F11" i="11"/>
</calcChain>
</file>

<file path=xl/comments1.xml><?xml version="1.0" encoding="utf-8"?>
<comments xmlns="http://schemas.openxmlformats.org/spreadsheetml/2006/main">
  <authors>
    <author>Carlos San Emeterio</author>
  </authors>
  <commentList>
    <comment ref="D5" authorId="0" shapeId="0">
      <text>
        <r>
          <rPr>
            <b/>
            <sz val="8"/>
            <color indexed="81"/>
            <rFont val="Tahoma"/>
          </rPr>
          <t>Seleccione el intervalo cilindrada que se presenta en la fila D, salvo si el vehículo es híbrido o consume GLP</t>
        </r>
      </text>
    </comment>
    <comment ref="F5" authorId="0" shapeId="0">
      <text>
        <r>
          <rPr>
            <b/>
            <sz val="8"/>
            <color indexed="81"/>
            <rFont val="Tahoma"/>
          </rPr>
          <t>Deberá ser como mínimo el obligatorio: 7% en gasóleo y 4,1% en gasolina</t>
        </r>
      </text>
    </comment>
    <comment ref="G5" authorId="0" shapeId="0">
      <text>
        <r>
          <rPr>
            <b/>
            <sz val="8"/>
            <color indexed="81"/>
            <rFont val="Tahoma"/>
          </rPr>
          <t>Para ver la correspondencia entre normativas y año de matriculación ver pestaña "Relación - Normativas"</t>
        </r>
      </text>
    </comment>
  </commentList>
</comments>
</file>

<file path=xl/comments2.xml><?xml version="1.0" encoding="utf-8"?>
<comments xmlns="http://schemas.openxmlformats.org/spreadsheetml/2006/main">
  <authors>
    <author>Carlos San Emeterio</author>
  </authors>
  <commentList>
    <comment ref="D5" authorId="0" shapeId="0">
      <text>
        <r>
          <rPr>
            <b/>
            <sz val="8"/>
            <color indexed="81"/>
            <rFont val="Tahoma"/>
          </rPr>
          <t>Seleccione el intervalo cilindrada que se presenta en la fila D, salvo si el vehículo es híbrido o consume GLP</t>
        </r>
      </text>
    </comment>
    <comment ref="F5" authorId="0" shapeId="0">
      <text>
        <r>
          <rPr>
            <b/>
            <sz val="8"/>
            <color indexed="81"/>
            <rFont val="Tahoma"/>
          </rPr>
          <t>Deberá ser como mínimo el obligatorio: 7% en gasóleo y 4,1% en gasolina</t>
        </r>
      </text>
    </comment>
    <comment ref="G5" authorId="0" shapeId="0">
      <text>
        <r>
          <rPr>
            <b/>
            <sz val="8"/>
            <color indexed="81"/>
            <rFont val="Tahoma"/>
          </rPr>
          <t>Para ver la correspondencia entre normativas y año de matriculación ver pestaña "Relación - Normativas"</t>
        </r>
      </text>
    </comment>
  </commentList>
</comments>
</file>

<file path=xl/sharedStrings.xml><?xml version="1.0" encoding="utf-8"?>
<sst xmlns="http://schemas.openxmlformats.org/spreadsheetml/2006/main" count="625" uniqueCount="120">
  <si>
    <t>CATEGORIA</t>
  </si>
  <si>
    <t>CLASE</t>
  </si>
  <si>
    <t>COMBUSTIBLE</t>
  </si>
  <si>
    <t>ACTIVIDAD</t>
  </si>
  <si>
    <t>NORMATIVA</t>
  </si>
  <si>
    <t>Convencional</t>
  </si>
  <si>
    <t>2000 – 2004</t>
  </si>
  <si>
    <t>2000 - 2004</t>
  </si>
  <si>
    <t>Combustible</t>
  </si>
  <si>
    <t>Grupo Napfue</t>
  </si>
  <si>
    <t>Combustible Napfue</t>
  </si>
  <si>
    <t>Factor de emisión (g CO2/g combustible)</t>
  </si>
  <si>
    <t>% combustible obligatorio</t>
  </si>
  <si>
    <t>Gasóleo</t>
  </si>
  <si>
    <t>Gasolina</t>
  </si>
  <si>
    <t>GLP</t>
  </si>
  <si>
    <t>Gas Natural</t>
  </si>
  <si>
    <t>Vehículo</t>
  </si>
  <si>
    <t>Carburante</t>
  </si>
  <si>
    <t>Normativa</t>
  </si>
  <si>
    <t>En esta metodología se estiman los cambios en el consumo de combustible y su impacto en el CO2, las diferencias producidas en N2O y CH4 son tan reducidas que se ha optado por no incluirlas.</t>
  </si>
  <si>
    <t xml:space="preserve">Alcance </t>
  </si>
  <si>
    <t xml:space="preserve">Instrucciones para la cumplimentación: </t>
  </si>
  <si>
    <t>Celdas a cumplimentar</t>
  </si>
  <si>
    <t>Pestaña "Resumen de emisiones": una vez cumplimentadas el resto de pestañas, esta hoja recoge las emisiones para el escenario base, escenario de proyecto y reducción de emisiones; no es necesario cumplimentar información.</t>
  </si>
  <si>
    <t>Emisiones del escenario base</t>
  </si>
  <si>
    <t>Emisiones del escenario proyecto</t>
  </si>
  <si>
    <t>Clasificación COPERT</t>
  </si>
  <si>
    <t>Factores de emisión</t>
  </si>
  <si>
    <t>Recorridos</t>
  </si>
  <si>
    <t>Tipo de combustible/s utilizados</t>
  </si>
  <si>
    <t xml:space="preserve">Consumo/s de combustible/s </t>
  </si>
  <si>
    <t>Diagrama de flujo</t>
  </si>
  <si>
    <t xml:space="preserve">Características de los combustibles </t>
  </si>
  <si>
    <t>(1) Flota de vehículos: flotas del escenario base y del escenario proyecto.</t>
  </si>
  <si>
    <t>Combustible utilizado</t>
  </si>
  <si>
    <t xml:space="preserve">Consumos COPERT de combustible (t/año) </t>
  </si>
  <si>
    <t>Escenario base</t>
  </si>
  <si>
    <t>Factor de consumo COPERT (g combustible/km recorrido)</t>
  </si>
  <si>
    <t>Factor de emisión COPERT g CO2/km recorrido (COPERT)</t>
  </si>
  <si>
    <t>Este formulario tiene como objetivo la cuantificación de las reducciones de emisiones debidas al cambio en las flotas de turismos en el transporte por carretera.</t>
  </si>
  <si>
    <t>FE</t>
  </si>
  <si>
    <t>T</t>
  </si>
  <si>
    <t>&lt;=2</t>
  </si>
  <si>
    <t>CONVENCIONAL</t>
  </si>
  <si>
    <t>&gt;2</t>
  </si>
  <si>
    <t>&lt;1,4</t>
  </si>
  <si>
    <t>ECE 15/04</t>
  </si>
  <si>
    <t>1,4 - 2</t>
  </si>
  <si>
    <t>TURISMO</t>
  </si>
  <si>
    <t>Turismos</t>
  </si>
  <si>
    <t>&lt; 1,4l</t>
  </si>
  <si>
    <t>&gt;=1,4l y &lt;=2,0l</t>
  </si>
  <si>
    <t>&gt; 2,0l</t>
  </si>
  <si>
    <t>1985 – 1992</t>
  </si>
  <si>
    <t>1985 - 1992</t>
  </si>
  <si>
    <t>1985 - 1989</t>
  </si>
  <si>
    <r>
      <t xml:space="preserve">Euro 1 - </t>
    </r>
    <r>
      <rPr>
        <sz val="10"/>
        <rFont val="Arial"/>
        <family val="2"/>
      </rPr>
      <t>91/441/CEE</t>
    </r>
  </si>
  <si>
    <t>1993 – 1996</t>
  </si>
  <si>
    <t>1993 - 1996</t>
  </si>
  <si>
    <t>1990 - 1996</t>
  </si>
  <si>
    <r>
      <t xml:space="preserve">Euro 2 - </t>
    </r>
    <r>
      <rPr>
        <sz val="10"/>
        <rFont val="Arial"/>
        <family val="2"/>
      </rPr>
      <t>94/12/CE</t>
    </r>
  </si>
  <si>
    <t>1997 – 1999</t>
  </si>
  <si>
    <t>1997 - 1999</t>
  </si>
  <si>
    <r>
      <t xml:space="preserve">Euro 3 - </t>
    </r>
    <r>
      <rPr>
        <sz val="10"/>
        <rFont val="Arial"/>
        <family val="2"/>
      </rPr>
      <t>98/69/CE S 2000</t>
    </r>
  </si>
  <si>
    <r>
      <t xml:space="preserve">Euro 4 - </t>
    </r>
    <r>
      <rPr>
        <sz val="10"/>
        <rFont val="Arial"/>
        <family val="2"/>
      </rPr>
      <t>98/69/CE S 2005</t>
    </r>
  </si>
  <si>
    <t>&lt;=2,0l</t>
  </si>
  <si>
    <t>Híbrido</t>
  </si>
  <si>
    <t>Factor de consumo registrado (g/km)</t>
  </si>
  <si>
    <t>DOMINIO NORMATIVAS</t>
  </si>
  <si>
    <t>Emisiones de CO2 según el consumo registrado de combustible</t>
  </si>
  <si>
    <t>Emisiones de CO2 según el factor de Inventario</t>
  </si>
  <si>
    <t>Normativa del vehículo</t>
  </si>
  <si>
    <t>Con el factor de emisión fósil (t)</t>
  </si>
  <si>
    <t>Considerando el % bio obligatorio (t)</t>
  </si>
  <si>
    <t>Considerando el % bio utilizado (t)</t>
  </si>
  <si>
    <t>PCI (GJ/t)</t>
  </si>
  <si>
    <t>PCI BIO (GJ/t)</t>
  </si>
  <si>
    <t>% en masa obligatorio</t>
  </si>
  <si>
    <t>Clase de vehículo</t>
  </si>
  <si>
    <t>Recorridos anuales realizados (km)</t>
  </si>
  <si>
    <t>Cilindrada del motor del vehículo (cm3)</t>
  </si>
  <si>
    <t>% (en energía) biocombustible empleado</t>
  </si>
  <si>
    <t>% (en energía) biocombustible obligatorio</t>
  </si>
  <si>
    <t>Consumos anuales de combustible (t)</t>
  </si>
  <si>
    <t>HÍBRIDO</t>
  </si>
  <si>
    <t>CARRETERA</t>
  </si>
  <si>
    <t>EURO I - 91/441/EEC</t>
  </si>
  <si>
    <t>EURO II - 94/12/EC</t>
  </si>
  <si>
    <t>EURO III - 98/69/EC S 2000</t>
  </si>
  <si>
    <t>EURO IV - 98/69/EC S 2005</t>
  </si>
  <si>
    <t>GASÓLEO</t>
  </si>
  <si>
    <t>GASOLINA</t>
  </si>
  <si>
    <t>DOMINIO CLASES GASOLINA</t>
  </si>
  <si>
    <t>DOMINIO CLASES GASÓLEO</t>
  </si>
  <si>
    <t>DOMINIO CLASES GLP</t>
  </si>
  <si>
    <t>DOMINIO COMBUSTIBLES</t>
  </si>
  <si>
    <t>DOMINIO MODO</t>
  </si>
  <si>
    <t>Tipo de conducción (carretera o urbana)</t>
  </si>
  <si>
    <t>URBANA</t>
  </si>
  <si>
    <t>CLAVE</t>
  </si>
  <si>
    <t>Pestaña "Escenario de proyecto": cumplimentar con las características del escenario proyecto, tomando como punto de partida variables de recorrido. Se ruega utilizar la caracterización de vehículos y combustibles de la pestaña "Relación - Normativas".</t>
  </si>
  <si>
    <t>Pestaña "Relación normativas": categorización de vehículos y combustibles con respecto a su regulación normativa.  No es necesario cumplimentar información.</t>
  </si>
  <si>
    <t>Escenario proyecto</t>
  </si>
  <si>
    <t>km recorridos</t>
  </si>
  <si>
    <t>Emisiones (t)</t>
  </si>
  <si>
    <t>Reducción de emisión</t>
  </si>
  <si>
    <t>2005 - 2009</t>
  </si>
  <si>
    <t>2010 -</t>
  </si>
  <si>
    <t>EURO V - EC 715/2007</t>
  </si>
  <si>
    <r>
      <t>Euro 5</t>
    </r>
    <r>
      <rPr>
        <sz val="10"/>
        <rFont val="Arial"/>
        <family val="2"/>
      </rPr>
      <t xml:space="preserve"> - EC 715/2007</t>
    </r>
  </si>
  <si>
    <t>2005 – 2009</t>
  </si>
  <si>
    <t xml:space="preserve">2010 - </t>
  </si>
  <si>
    <t>Escenario de proyecto</t>
  </si>
  <si>
    <t>REDUCCIÓN ESTIMADA DE EMISIONES EN UN AÑO:</t>
  </si>
  <si>
    <t>ELÉCTRICA</t>
  </si>
  <si>
    <t>Eléctrica</t>
  </si>
  <si>
    <t>Celdas a cumplimentar de forma voluntaria</t>
  </si>
  <si>
    <t>Celdas a cumplimentar en caso de que tenga infomación contrastable distinta al valor de referencia aportado en esta Metodología</t>
  </si>
  <si>
    <t>GAS NATURAL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</si>
</sst>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P_t_s_-;\-* #,##0.00\ _P_t_s_-;_-* &quot;-&quot;??\ _P_t_s_-;_-@_-"/>
    <numFmt numFmtId="165" formatCode="0.0%"/>
  </numFmts>
  <fonts count="1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b/>
      <sz val="10"/>
      <name val="Garamond"/>
      <family val="1"/>
    </font>
    <font>
      <sz val="10"/>
      <name val="Garamond"/>
      <family val="1"/>
    </font>
    <font>
      <b/>
      <sz val="8"/>
      <color indexed="81"/>
      <name val="Tahoma"/>
    </font>
    <font>
      <sz val="14"/>
      <name val="Arial"/>
    </font>
    <font>
      <b/>
      <sz val="14"/>
      <color indexed="18"/>
      <name val="Arial"/>
    </font>
    <font>
      <b/>
      <sz val="14"/>
      <name val="Arial"/>
    </font>
    <font>
      <b/>
      <sz val="14"/>
      <color indexed="9"/>
      <name val="Arial"/>
    </font>
    <font>
      <sz val="14"/>
      <color indexed="9"/>
      <name val="Arial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NumberFormat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4" fillId="0" borderId="0" xfId="0" applyFont="1"/>
    <xf numFmtId="0" fontId="5" fillId="0" borderId="0" xfId="0" applyFont="1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4" xfId="2" applyNumberFormat="1" applyFont="1" applyBorder="1"/>
    <xf numFmtId="0" fontId="2" fillId="0" borderId="0" xfId="0" applyFont="1"/>
    <xf numFmtId="0" fontId="0" fillId="0" borderId="2" xfId="0" applyFill="1" applyBorder="1"/>
    <xf numFmtId="0" fontId="0" fillId="0" borderId="1" xfId="0" applyFill="1" applyBorder="1"/>
    <xf numFmtId="0" fontId="0" fillId="0" borderId="3" xfId="0" applyFill="1" applyBorder="1"/>
    <xf numFmtId="0" fontId="2" fillId="2" borderId="4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3" fillId="0" borderId="0" xfId="1" applyAlignment="1" applyProtection="1">
      <alignment horizontal="justify"/>
    </xf>
    <xf numFmtId="0" fontId="2" fillId="2" borderId="1" xfId="0" applyFont="1" applyFill="1" applyBorder="1" applyAlignment="1">
      <alignment horizontal="center" vertical="center" wrapText="1"/>
    </xf>
    <xf numFmtId="0" fontId="0" fillId="3" borderId="7" xfId="0" applyFill="1" applyBorder="1"/>
    <xf numFmtId="0" fontId="0" fillId="3" borderId="0" xfId="0" applyFill="1" applyBorder="1"/>
    <xf numFmtId="0" fontId="0" fillId="3" borderId="8" xfId="0" applyFill="1" applyBorder="1"/>
    <xf numFmtId="2" fontId="0" fillId="0" borderId="0" xfId="0" applyNumberFormat="1"/>
    <xf numFmtId="0" fontId="2" fillId="2" borderId="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0" borderId="0" xfId="0" applyFill="1"/>
    <xf numFmtId="0" fontId="2" fillId="2" borderId="10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2" fontId="0" fillId="0" borderId="1" xfId="0" applyNumberFormat="1" applyFill="1" applyBorder="1"/>
    <xf numFmtId="2" fontId="0" fillId="0" borderId="2" xfId="0" applyNumberFormat="1" applyFill="1" applyBorder="1"/>
    <xf numFmtId="2" fontId="0" fillId="0" borderId="3" xfId="0" applyNumberFormat="1" applyFill="1" applyBorder="1"/>
    <xf numFmtId="2" fontId="0" fillId="0" borderId="1" xfId="0" applyNumberFormat="1" applyBorder="1"/>
    <xf numFmtId="2" fontId="0" fillId="0" borderId="2" xfId="0" applyNumberFormat="1" applyBorder="1"/>
    <xf numFmtId="2" fontId="0" fillId="0" borderId="3" xfId="0" applyNumberFormat="1" applyBorder="1"/>
    <xf numFmtId="0" fontId="4" fillId="0" borderId="1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4" fontId="0" fillId="0" borderId="4" xfId="0" applyNumberFormat="1" applyBorder="1"/>
    <xf numFmtId="0" fontId="5" fillId="0" borderId="0" xfId="0" applyFont="1" applyFill="1" applyBorder="1" applyAlignment="1">
      <alignment vertical="center"/>
    </xf>
    <xf numFmtId="0" fontId="0" fillId="0" borderId="13" xfId="0" applyFill="1" applyBorder="1"/>
    <xf numFmtId="0" fontId="0" fillId="0" borderId="14" xfId="0" applyFill="1" applyBorder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9" fillId="0" borderId="0" xfId="0" applyFont="1" applyFill="1"/>
    <xf numFmtId="0" fontId="9" fillId="0" borderId="0" xfId="0" applyFont="1" applyFill="1" applyBorder="1"/>
    <xf numFmtId="0" fontId="11" fillId="2" borderId="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0" fillId="5" borderId="1" xfId="0" applyFill="1" applyBorder="1"/>
    <xf numFmtId="0" fontId="0" fillId="5" borderId="2" xfId="0" applyFill="1" applyBorder="1"/>
    <xf numFmtId="0" fontId="0" fillId="5" borderId="3" xfId="0" applyFill="1" applyBorder="1"/>
    <xf numFmtId="0" fontId="0" fillId="6" borderId="1" xfId="0" applyFill="1" applyBorder="1"/>
    <xf numFmtId="0" fontId="0" fillId="6" borderId="2" xfId="0" applyFill="1" applyBorder="1"/>
    <xf numFmtId="0" fontId="0" fillId="6" borderId="3" xfId="0" applyFill="1" applyBorder="1"/>
    <xf numFmtId="0" fontId="0" fillId="0" borderId="7" xfId="0" applyBorder="1"/>
    <xf numFmtId="0" fontId="0" fillId="0" borderId="9" xfId="0" applyFill="1" applyBorder="1"/>
    <xf numFmtId="0" fontId="0" fillId="0" borderId="16" xfId="0" applyFill="1" applyBorder="1"/>
    <xf numFmtId="165" fontId="0" fillId="0" borderId="4" xfId="0" applyNumberFormat="1" applyBorder="1"/>
    <xf numFmtId="0" fontId="4" fillId="6" borderId="3" xfId="0" applyFont="1" applyFill="1" applyBorder="1"/>
    <xf numFmtId="0" fontId="0" fillId="5" borderId="4" xfId="0" applyFill="1" applyBorder="1"/>
    <xf numFmtId="1" fontId="9" fillId="0" borderId="4" xfId="0" applyNumberFormat="1" applyFont="1" applyBorder="1"/>
    <xf numFmtId="1" fontId="13" fillId="4" borderId="4" xfId="0" applyNumberFormat="1" applyFont="1" applyFill="1" applyBorder="1"/>
    <xf numFmtId="0" fontId="5" fillId="0" borderId="0" xfId="0" applyFont="1" applyBorder="1" applyAlignment="1">
      <alignment horizontal="left" vertical="center"/>
    </xf>
    <xf numFmtId="2" fontId="2" fillId="2" borderId="17" xfId="0" applyNumberFormat="1" applyFont="1" applyFill="1" applyBorder="1" applyAlignment="1">
      <alignment horizontal="center" wrapText="1"/>
    </xf>
    <xf numFmtId="2" fontId="2" fillId="2" borderId="18" xfId="0" applyNumberFormat="1" applyFont="1" applyFill="1" applyBorder="1" applyAlignment="1">
      <alignment horizontal="center" wrapText="1"/>
    </xf>
    <xf numFmtId="2" fontId="2" fillId="2" borderId="15" xfId="0" applyNumberFormat="1" applyFont="1" applyFill="1" applyBorder="1" applyAlignment="1">
      <alignment horizontal="center" wrapText="1"/>
    </xf>
    <xf numFmtId="0" fontId="2" fillId="0" borderId="1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2" fontId="11" fillId="2" borderId="17" xfId="0" applyNumberFormat="1" applyFont="1" applyFill="1" applyBorder="1" applyAlignment="1">
      <alignment horizontal="center" wrapText="1"/>
    </xf>
    <xf numFmtId="2" fontId="11" fillId="2" borderId="18" xfId="0" applyNumberFormat="1" applyFont="1" applyFill="1" applyBorder="1" applyAlignment="1">
      <alignment horizontal="center" wrapText="1"/>
    </xf>
    <xf numFmtId="2" fontId="11" fillId="2" borderId="15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2" fontId="12" fillId="4" borderId="17" xfId="0" applyNumberFormat="1" applyFont="1" applyFill="1" applyBorder="1" applyAlignment="1">
      <alignment horizontal="center" wrapText="1"/>
    </xf>
    <xf numFmtId="2" fontId="12" fillId="4" borderId="18" xfId="0" applyNumberFormat="1" applyFont="1" applyFill="1" applyBorder="1" applyAlignment="1">
      <alignment horizontal="center" wrapText="1"/>
    </xf>
    <xf numFmtId="2" fontId="12" fillId="4" borderId="15" xfId="0" applyNumberFormat="1" applyFont="1" applyFill="1" applyBorder="1" applyAlignment="1">
      <alignment horizontal="center" wrapText="1"/>
    </xf>
    <xf numFmtId="0" fontId="0" fillId="0" borderId="0" xfId="0" applyBorder="1"/>
    <xf numFmtId="164" fontId="0" fillId="0" borderId="0" xfId="2" applyNumberFormat="1" applyFont="1" applyBorder="1"/>
    <xf numFmtId="165" fontId="0" fillId="0" borderId="0" xfId="0" applyNumberFormat="1" applyFill="1" applyBorder="1"/>
    <xf numFmtId="165" fontId="0" fillId="0" borderId="4" xfId="0" applyNumberForma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476250</xdr:colOff>
      <xdr:row>15</xdr:row>
      <xdr:rowOff>76200</xdr:rowOff>
    </xdr:from>
    <xdr:to>
      <xdr:col>12</xdr:col>
      <xdr:colOff>28575</xdr:colOff>
      <xdr:row>21</xdr:row>
      <xdr:rowOff>57150</xdr:rowOff>
    </xdr:to>
    <xdr:sp macro="" textlink="">
      <xdr:nvSpPr>
        <xdr:cNvPr id="4" name="3 Rectángulo"/>
        <xdr:cNvSpPr/>
      </xdr:nvSpPr>
      <xdr:spPr>
        <a:xfrm>
          <a:off x="7334250" y="2019300"/>
          <a:ext cx="1838325" cy="952500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1100" baseline="0"/>
            <a:t>Algorítmo de estimación  </a:t>
          </a:r>
          <a:endParaRPr lang="es-ES" sz="1100"/>
        </a:p>
      </xdr:txBody>
    </xdr:sp>
    <xdr:clientData/>
  </xdr:twoCellAnchor>
  <xdr:twoCellAnchor>
    <xdr:from>
      <xdr:col>12</xdr:col>
      <xdr:colOff>180976</xdr:colOff>
      <xdr:row>18</xdr:row>
      <xdr:rowOff>28574</xdr:rowOff>
    </xdr:from>
    <xdr:to>
      <xdr:col>13</xdr:col>
      <xdr:colOff>419100</xdr:colOff>
      <xdr:row>19</xdr:row>
      <xdr:rowOff>152400</xdr:rowOff>
    </xdr:to>
    <xdr:sp macro="" textlink="">
      <xdr:nvSpPr>
        <xdr:cNvPr id="6" name="5 Flecha derecha"/>
        <xdr:cNvSpPr/>
      </xdr:nvSpPr>
      <xdr:spPr>
        <a:xfrm>
          <a:off x="9324976" y="2457449"/>
          <a:ext cx="1000124" cy="28575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13</xdr:col>
      <xdr:colOff>561975</xdr:colOff>
      <xdr:row>15</xdr:row>
      <xdr:rowOff>95250</xdr:rowOff>
    </xdr:from>
    <xdr:to>
      <xdr:col>16</xdr:col>
      <xdr:colOff>114300</xdr:colOff>
      <xdr:row>21</xdr:row>
      <xdr:rowOff>76200</xdr:rowOff>
    </xdr:to>
    <xdr:sp macro="" textlink="">
      <xdr:nvSpPr>
        <xdr:cNvPr id="7" name="6 Rectángulo"/>
        <xdr:cNvSpPr/>
      </xdr:nvSpPr>
      <xdr:spPr>
        <a:xfrm>
          <a:off x="10467975" y="2038350"/>
          <a:ext cx="1838325" cy="952500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1100"/>
            <a:t>Emisiones atmosféricas</a:t>
          </a:r>
        </a:p>
      </xdr:txBody>
    </xdr:sp>
    <xdr:clientData/>
  </xdr:twoCellAnchor>
  <xdr:twoCellAnchor>
    <xdr:from>
      <xdr:col>0</xdr:col>
      <xdr:colOff>114300</xdr:colOff>
      <xdr:row>15</xdr:row>
      <xdr:rowOff>19050</xdr:rowOff>
    </xdr:from>
    <xdr:to>
      <xdr:col>2</xdr:col>
      <xdr:colOff>428625</xdr:colOff>
      <xdr:row>21</xdr:row>
      <xdr:rowOff>0</xdr:rowOff>
    </xdr:to>
    <xdr:sp macro="" textlink="">
      <xdr:nvSpPr>
        <xdr:cNvPr id="8" name="7 Rectángulo"/>
        <xdr:cNvSpPr/>
      </xdr:nvSpPr>
      <xdr:spPr>
        <a:xfrm>
          <a:off x="114300" y="1962150"/>
          <a:ext cx="1838325" cy="952500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1100"/>
            <a:t>Flota de vehículos (1)</a:t>
          </a:r>
        </a:p>
      </xdr:txBody>
    </xdr:sp>
    <xdr:clientData/>
  </xdr:twoCellAnchor>
  <xdr:twoCellAnchor>
    <xdr:from>
      <xdr:col>5</xdr:col>
      <xdr:colOff>276225</xdr:colOff>
      <xdr:row>27</xdr:row>
      <xdr:rowOff>9524</xdr:rowOff>
    </xdr:from>
    <xdr:to>
      <xdr:col>7</xdr:col>
      <xdr:colOff>695325</xdr:colOff>
      <xdr:row>33</xdr:row>
      <xdr:rowOff>104775</xdr:rowOff>
    </xdr:to>
    <xdr:sp macro="" textlink="">
      <xdr:nvSpPr>
        <xdr:cNvPr id="9" name="8 Rectángulo"/>
        <xdr:cNvSpPr/>
      </xdr:nvSpPr>
      <xdr:spPr>
        <a:xfrm>
          <a:off x="4086225" y="3895724"/>
          <a:ext cx="1943100" cy="1066801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1100"/>
            <a:t>Consumo y caracterización</a:t>
          </a:r>
          <a:r>
            <a:rPr lang="es-ES" sz="1100" baseline="0"/>
            <a:t> de combustibles</a:t>
          </a:r>
          <a:endParaRPr lang="es-ES" sz="1100"/>
        </a:p>
      </xdr:txBody>
    </xdr:sp>
    <xdr:clientData/>
  </xdr:twoCellAnchor>
  <xdr:twoCellAnchor>
    <xdr:from>
      <xdr:col>2</xdr:col>
      <xdr:colOff>561975</xdr:colOff>
      <xdr:row>17</xdr:row>
      <xdr:rowOff>95250</xdr:rowOff>
    </xdr:from>
    <xdr:to>
      <xdr:col>4</xdr:col>
      <xdr:colOff>685800</xdr:colOff>
      <xdr:row>19</xdr:row>
      <xdr:rowOff>0</xdr:rowOff>
    </xdr:to>
    <xdr:sp macro="" textlink="">
      <xdr:nvSpPr>
        <xdr:cNvPr id="11" name="10 Flecha derecha"/>
        <xdr:cNvSpPr/>
      </xdr:nvSpPr>
      <xdr:spPr>
        <a:xfrm>
          <a:off x="2085975" y="2362200"/>
          <a:ext cx="1647825" cy="2286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5</xdr:col>
      <xdr:colOff>314325</xdr:colOff>
      <xdr:row>3</xdr:row>
      <xdr:rowOff>85725</xdr:rowOff>
    </xdr:from>
    <xdr:to>
      <xdr:col>7</xdr:col>
      <xdr:colOff>628650</xdr:colOff>
      <xdr:row>9</xdr:row>
      <xdr:rowOff>66675</xdr:rowOff>
    </xdr:to>
    <xdr:sp macro="" textlink="">
      <xdr:nvSpPr>
        <xdr:cNvPr id="13" name="12 Rectángulo"/>
        <xdr:cNvSpPr/>
      </xdr:nvSpPr>
      <xdr:spPr>
        <a:xfrm>
          <a:off x="4124325" y="85725"/>
          <a:ext cx="1838325" cy="952500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Recorridos:</a:t>
          </a: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dato directo</a:t>
          </a:r>
        </a:p>
      </xdr:txBody>
    </xdr:sp>
    <xdr:clientData/>
  </xdr:twoCellAnchor>
  <xdr:twoCellAnchor>
    <xdr:from>
      <xdr:col>5</xdr:col>
      <xdr:colOff>266700</xdr:colOff>
      <xdr:row>15</xdr:row>
      <xdr:rowOff>9524</xdr:rowOff>
    </xdr:from>
    <xdr:to>
      <xdr:col>7</xdr:col>
      <xdr:colOff>704850</xdr:colOff>
      <xdr:row>21</xdr:row>
      <xdr:rowOff>38099</xdr:rowOff>
    </xdr:to>
    <xdr:sp macro="" textlink="">
      <xdr:nvSpPr>
        <xdr:cNvPr id="14" name="13 Rectángulo"/>
        <xdr:cNvSpPr/>
      </xdr:nvSpPr>
      <xdr:spPr>
        <a:xfrm>
          <a:off x="4076700" y="1952624"/>
          <a:ext cx="1962150" cy="1000125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es-ES" sz="1100">
              <a:solidFill>
                <a:schemeClr val="dk1"/>
              </a:solidFill>
              <a:latin typeface="+mn-lt"/>
              <a:ea typeface="+mn-ea"/>
              <a:cs typeface="+mn-cs"/>
            </a:rPr>
            <a:t>Preparación de la información </a:t>
          </a:r>
        </a:p>
      </xdr:txBody>
    </xdr:sp>
    <xdr:clientData/>
  </xdr:twoCellAnchor>
  <xdr:twoCellAnchor>
    <xdr:from>
      <xdr:col>6</xdr:col>
      <xdr:colOff>190500</xdr:colOff>
      <xdr:row>21</xdr:row>
      <xdr:rowOff>85724</xdr:rowOff>
    </xdr:from>
    <xdr:to>
      <xdr:col>6</xdr:col>
      <xdr:colOff>485775</xdr:colOff>
      <xdr:row>26</xdr:row>
      <xdr:rowOff>85724</xdr:rowOff>
    </xdr:to>
    <xdr:sp macro="" textlink="">
      <xdr:nvSpPr>
        <xdr:cNvPr id="16" name="15 Flecha arriba y abajo"/>
        <xdr:cNvSpPr/>
      </xdr:nvSpPr>
      <xdr:spPr>
        <a:xfrm>
          <a:off x="4762500" y="3000374"/>
          <a:ext cx="295275" cy="809625"/>
        </a:xfrm>
        <a:prstGeom prst="up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6</xdr:col>
      <xdr:colOff>190500</xdr:colOff>
      <xdr:row>10</xdr:row>
      <xdr:rowOff>0</xdr:rowOff>
    </xdr:from>
    <xdr:to>
      <xdr:col>6</xdr:col>
      <xdr:colOff>485775</xdr:colOff>
      <xdr:row>15</xdr:row>
      <xdr:rowOff>0</xdr:rowOff>
    </xdr:to>
    <xdr:sp macro="" textlink="">
      <xdr:nvSpPr>
        <xdr:cNvPr id="17" name="16 Flecha arriba y abajo"/>
        <xdr:cNvSpPr/>
      </xdr:nvSpPr>
      <xdr:spPr>
        <a:xfrm>
          <a:off x="4762500" y="1133475"/>
          <a:ext cx="295275" cy="809625"/>
        </a:xfrm>
        <a:prstGeom prst="up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8</xdr:col>
      <xdr:colOff>57150</xdr:colOff>
      <xdr:row>17</xdr:row>
      <xdr:rowOff>114300</xdr:rowOff>
    </xdr:from>
    <xdr:to>
      <xdr:col>9</xdr:col>
      <xdr:colOff>295274</xdr:colOff>
      <xdr:row>19</xdr:row>
      <xdr:rowOff>76201</xdr:rowOff>
    </xdr:to>
    <xdr:sp macro="" textlink="">
      <xdr:nvSpPr>
        <xdr:cNvPr id="18" name="17 Flecha derecha"/>
        <xdr:cNvSpPr/>
      </xdr:nvSpPr>
      <xdr:spPr>
        <a:xfrm>
          <a:off x="6153150" y="2381250"/>
          <a:ext cx="1000124" cy="28575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3:M21"/>
  <sheetViews>
    <sheetView showGridLines="0" tabSelected="1" zoomScaleNormal="145" workbookViewId="0"/>
  </sheetViews>
  <sheetFormatPr baseColWidth="10" defaultRowHeight="12.75" x14ac:dyDescent="0.2"/>
  <sheetData>
    <row r="3" spans="2:4" x14ac:dyDescent="0.2">
      <c r="B3" s="66" t="s">
        <v>21</v>
      </c>
      <c r="C3" s="66"/>
      <c r="D3" s="66"/>
    </row>
    <row r="4" spans="2:4" x14ac:dyDescent="0.2">
      <c r="B4" s="2"/>
      <c r="C4" s="2"/>
      <c r="D4" s="2"/>
    </row>
    <row r="5" spans="2:4" x14ac:dyDescent="0.2">
      <c r="B5" s="3" t="s">
        <v>40</v>
      </c>
    </row>
    <row r="6" spans="2:4" x14ac:dyDescent="0.2">
      <c r="B6" t="s">
        <v>20</v>
      </c>
    </row>
    <row r="7" spans="2:4" x14ac:dyDescent="0.2">
      <c r="B7" s="3"/>
    </row>
    <row r="8" spans="2:4" x14ac:dyDescent="0.2">
      <c r="B8" s="3"/>
    </row>
    <row r="12" spans="2:4" x14ac:dyDescent="0.2">
      <c r="B12" s="4" t="s">
        <v>22</v>
      </c>
    </row>
    <row r="13" spans="2:4" x14ac:dyDescent="0.2">
      <c r="B13" s="4"/>
    </row>
    <row r="14" spans="2:4" x14ac:dyDescent="0.2">
      <c r="B14" s="4"/>
      <c r="C14" s="18"/>
      <c r="D14" s="3" t="s">
        <v>23</v>
      </c>
    </row>
    <row r="15" spans="2:4" x14ac:dyDescent="0.2">
      <c r="C15" s="63"/>
      <c r="D15" t="s">
        <v>117</v>
      </c>
    </row>
    <row r="16" spans="2:4" x14ac:dyDescent="0.2">
      <c r="C16" s="62"/>
      <c r="D16" t="s">
        <v>118</v>
      </c>
    </row>
    <row r="17" spans="3:13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3:13" x14ac:dyDescent="0.2">
      <c r="C18" s="3" t="s">
        <v>101</v>
      </c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3:13" x14ac:dyDescent="0.2">
      <c r="C19" s="3" t="s">
        <v>102</v>
      </c>
    </row>
    <row r="20" spans="3:13" x14ac:dyDescent="0.2">
      <c r="C20" s="3" t="s">
        <v>24</v>
      </c>
    </row>
    <row r="21" spans="3:13" x14ac:dyDescent="0.2">
      <c r="C21" s="3"/>
    </row>
  </sheetData>
  <sheetProtection algorithmName="SHA-512" hashValue="CQkTPoxn6KjoaQK2eQx21ikx84i0AGzwfQJZozRucGZg1cxBCmFWnz1imNL3b01CBwbIYDb97KCN+N+xNXFylg==" saltValue="s8FfIjdNluqwIBtc4wHLPA==" spinCount="100000" sheet="1" objects="1" scenarios="1" formatCells="0" formatColumns="0" formatRows="0" insertColumns="0" insertRows="0" insertHyperlinks="0" deleteColumns="0" deleteRows="0" sort="0" autoFilter="0" pivotTables="0"/>
  <protectedRanges>
    <protectedRange sqref="C14" name="Rango1"/>
  </protectedRanges>
  <mergeCells count="1">
    <mergeCell ref="B3:D3"/>
  </mergeCells>
  <phoneticPr fontId="0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I42"/>
  <sheetViews>
    <sheetView showGridLines="0" zoomScale="85" workbookViewId="0"/>
  </sheetViews>
  <sheetFormatPr baseColWidth="10" defaultRowHeight="12.75" x14ac:dyDescent="0.2"/>
  <sheetData>
    <row r="2" spans="2:4" x14ac:dyDescent="0.2">
      <c r="B2" s="66" t="s">
        <v>32</v>
      </c>
      <c r="C2" s="66"/>
      <c r="D2" s="66"/>
    </row>
    <row r="3" spans="2:4" x14ac:dyDescent="0.2">
      <c r="B3" s="2"/>
      <c r="C3" s="2"/>
      <c r="D3" s="2"/>
    </row>
    <row r="9" spans="2:4" x14ac:dyDescent="0.2">
      <c r="B9" s="66"/>
      <c r="C9" s="66"/>
      <c r="D9" s="66"/>
    </row>
    <row r="14" spans="2:4" x14ac:dyDescent="0.2">
      <c r="B14" s="10"/>
    </row>
    <row r="32" spans="5:5" x14ac:dyDescent="0.2">
      <c r="E32" s="3"/>
    </row>
    <row r="33" spans="1:9" x14ac:dyDescent="0.2">
      <c r="E33" s="3"/>
    </row>
    <row r="34" spans="1:9" x14ac:dyDescent="0.2">
      <c r="E34" s="3"/>
    </row>
    <row r="35" spans="1:9" x14ac:dyDescent="0.2">
      <c r="E35" s="3"/>
    </row>
    <row r="36" spans="1:9" x14ac:dyDescent="0.2">
      <c r="A36" s="3" t="s">
        <v>34</v>
      </c>
      <c r="E36" s="3"/>
    </row>
    <row r="40" spans="1:9" x14ac:dyDescent="0.2">
      <c r="I40" s="3" t="s">
        <v>30</v>
      </c>
    </row>
    <row r="41" spans="1:9" x14ac:dyDescent="0.2">
      <c r="I41" s="3" t="s">
        <v>31</v>
      </c>
    </row>
    <row r="42" spans="1:9" x14ac:dyDescent="0.2">
      <c r="I42" s="3" t="s">
        <v>29</v>
      </c>
    </row>
  </sheetData>
  <sheetProtection algorithmName="SHA-512" hashValue="c1zkVy3vvUuXN3wzTTgpUChGANEfgnyOz7Z0SIsdYMGSr3RfKJOF/lMFxOcSQDaodV6gTlREUrgRswBthkzTHA==" saltValue="YoA3WqlW32DH9LyoNA5QAg==" spinCount="100000" sheet="1" objects="1" scenarios="1" formatCells="0" formatColumns="0" formatRows="0" insertColumns="0" insertRows="0" insertHyperlinks="0" deleteColumns="0" deleteRows="0" sort="0" autoFilter="0" pivotTables="0"/>
  <mergeCells count="2">
    <mergeCell ref="B2:D2"/>
    <mergeCell ref="B9:D9"/>
  </mergeCells>
  <phoneticPr fontId="0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/>
  <dimension ref="B2:T46"/>
  <sheetViews>
    <sheetView showGridLines="0" zoomScale="75" workbookViewId="0">
      <selection activeCell="B6" sqref="B6"/>
    </sheetView>
  </sheetViews>
  <sheetFormatPr baseColWidth="10" defaultColWidth="20.7109375" defaultRowHeight="12.75" x14ac:dyDescent="0.2"/>
  <cols>
    <col min="1" max="1" width="6.140625" customWidth="1"/>
  </cols>
  <sheetData>
    <row r="2" spans="2:20" x14ac:dyDescent="0.2">
      <c r="B2" s="2" t="s">
        <v>37</v>
      </c>
      <c r="C2" s="4"/>
      <c r="E2" s="1"/>
      <c r="F2" s="1"/>
      <c r="G2" s="4"/>
      <c r="H2" s="4"/>
      <c r="I2" s="4"/>
      <c r="J2" s="4"/>
      <c r="K2" s="4"/>
    </row>
    <row r="3" spans="2:20" x14ac:dyDescent="0.2">
      <c r="H3" s="30"/>
    </row>
    <row r="4" spans="2:20" x14ac:dyDescent="0.2">
      <c r="O4" s="67" t="s">
        <v>70</v>
      </c>
      <c r="P4" s="68"/>
      <c r="Q4" s="69"/>
      <c r="R4" s="67" t="s">
        <v>71</v>
      </c>
      <c r="S4" s="68"/>
      <c r="T4" s="69"/>
    </row>
    <row r="5" spans="2:20" ht="53.25" customHeight="1" x14ac:dyDescent="0.2">
      <c r="B5" s="14" t="s">
        <v>35</v>
      </c>
      <c r="C5" s="14" t="s">
        <v>81</v>
      </c>
      <c r="D5" s="14" t="s">
        <v>79</v>
      </c>
      <c r="E5" s="14" t="s">
        <v>83</v>
      </c>
      <c r="F5" s="14" t="s">
        <v>82</v>
      </c>
      <c r="G5" s="14" t="s">
        <v>72</v>
      </c>
      <c r="H5" s="14" t="s">
        <v>98</v>
      </c>
      <c r="I5" s="14" t="s">
        <v>80</v>
      </c>
      <c r="J5" s="14" t="s">
        <v>84</v>
      </c>
      <c r="K5" s="14" t="s">
        <v>68</v>
      </c>
      <c r="L5" s="14" t="s">
        <v>38</v>
      </c>
      <c r="M5" s="14" t="s">
        <v>36</v>
      </c>
      <c r="N5" s="14" t="s">
        <v>39</v>
      </c>
      <c r="O5" s="14" t="s">
        <v>73</v>
      </c>
      <c r="P5" s="14" t="s">
        <v>74</v>
      </c>
      <c r="Q5" s="14" t="s">
        <v>75</v>
      </c>
      <c r="R5" s="14" t="s">
        <v>73</v>
      </c>
      <c r="S5" s="14" t="s">
        <v>74</v>
      </c>
      <c r="T5" s="14" t="s">
        <v>75</v>
      </c>
    </row>
    <row r="6" spans="2:20" x14ac:dyDescent="0.2">
      <c r="B6" s="15" t="s">
        <v>91</v>
      </c>
      <c r="C6" s="52"/>
      <c r="D6" s="52"/>
      <c r="E6" s="5">
        <f ca="1">IF(B6="","Rellene combustible",LOOKUP(B6,DOM_COMB,'Características combustibles'!$F$6:$F$11))</f>
        <v>7.0000000000000007E-2</v>
      </c>
      <c r="F6" s="55"/>
      <c r="G6" s="52"/>
      <c r="H6" s="52"/>
      <c r="I6" s="15"/>
      <c r="J6" s="24"/>
      <c r="K6" s="12" t="str">
        <f>IF(OR(I6="",J6=""),"Rellene campos",J6*1000000/I6)</f>
        <v>Rellene campos</v>
      </c>
      <c r="L6" s="33" t="str">
        <f>IF(OR(B6="",D6="",G6="",H6=""),"Rellene campos",INDEX('Factores de emision'!$G$6:$G$74,MATCH(B6&amp;"-"&amp;D6&amp;"-"&amp;G6&amp;"-"&amp;H6,'Factores de emision'!$H$6:$H$74,0)))</f>
        <v>Rellene campos</v>
      </c>
      <c r="M6" s="12" t="str">
        <f>IF(OR(L6="",I6=""),"Rellene campos",I6*L6/1000000)</f>
        <v>Rellene campos</v>
      </c>
      <c r="N6" s="36">
        <f ca="1">IF(B6="","Rellene combustible",LOOKUP(B6,DOM_COMB,'Características combustibles'!$E$6:$E$11))</f>
        <v>3.1375917872674131</v>
      </c>
      <c r="O6" s="36">
        <f ca="1">IF(OR(ISTEXT(N6),J6=""),0,J6*N6)</f>
        <v>0</v>
      </c>
      <c r="P6" s="36">
        <f ca="1">O6*(1-LOOKUP($B6,DOM_COMB,'Características combustibles'!$I$6:$I$11))</f>
        <v>0</v>
      </c>
      <c r="Q6" s="36">
        <f ca="1">O6*(1-(($F6/LOOKUP($B6,DOM_COMB,'Características combustibles'!$H$6:$H$11))/(((1-$F6)/LOOKUP($B6,DOM_COMB,'Características combustibles'!$G$6:$G$11))+($F6/LOOKUP($B6,DOM_COMB,'Características combustibles'!$H$6:$H$11)))))</f>
        <v>0</v>
      </c>
      <c r="R6" s="36">
        <f ca="1">IF(OR(ISTEXT($N6),ISTEXT(M6)),0,M6*$N6)</f>
        <v>0</v>
      </c>
      <c r="S6" s="36">
        <f ca="1">R6*(1-LOOKUP($B6,DOM_COMB,'Características combustibles'!$I$6:$I$11))</f>
        <v>0</v>
      </c>
      <c r="T6" s="36">
        <f ca="1">R6*(1-(($F6/LOOKUP($B6,DOM_COMB,'Características combustibles'!$H$6:$H$11))/(((1-$F6)/LOOKUP($B6,DOM_COMB,'Características combustibles'!$G$6:$G$11))+($F6/LOOKUP($B6,DOM_COMB,'Características combustibles'!$H$6:$H$11)))))</f>
        <v>0</v>
      </c>
    </row>
    <row r="7" spans="2:20" x14ac:dyDescent="0.2">
      <c r="B7" s="16" t="s">
        <v>91</v>
      </c>
      <c r="C7" s="53"/>
      <c r="D7" s="53"/>
      <c r="E7" s="6">
        <f ca="1">IF(B7="","Rellene combustible",LOOKUP(B7,DOM_COMB,'Características combustibles'!$F$6:$F$11))</f>
        <v>7.0000000000000007E-2</v>
      </c>
      <c r="F7" s="56"/>
      <c r="G7" s="53"/>
      <c r="H7" s="53"/>
      <c r="I7" s="16"/>
      <c r="J7" s="25"/>
      <c r="K7" s="11" t="str">
        <f t="shared" ref="K7:K45" si="0">IF(OR(I7="",J7=""),"Rellene campos",J7*1000000/I7)</f>
        <v>Rellene campos</v>
      </c>
      <c r="L7" s="34" t="str">
        <f>IF(OR(B7="",D7="",G7="",H7=""),"Rellene campos",LOOKUP(B7&amp;"-"&amp;D7&amp;"-"&amp;G7&amp;"-"&amp;H7,'Factores de emision'!$H$6:$H$74,'Factores de emision'!$G$6:$G$74))</f>
        <v>Rellene campos</v>
      </c>
      <c r="M7" s="11" t="str">
        <f t="shared" ref="M7:M45" si="1">IF(OR(L7="",I7=""),"Rellene campos",I7*L7/1000000)</f>
        <v>Rellene campos</v>
      </c>
      <c r="N7" s="37">
        <f ca="1">IF(B7="","Rellene combustible",LOOKUP(B7,DOM_COMB,'Características combustibles'!$E$6:$E$11))</f>
        <v>3.1375917872674131</v>
      </c>
      <c r="O7" s="37">
        <f t="shared" ref="O7:O45" ca="1" si="2">IF(OR(ISTEXT(N7),J7=""),0,J7*N7)</f>
        <v>0</v>
      </c>
      <c r="P7" s="37">
        <f ca="1">O7*(1-LOOKUP(B7,DOM_COMB,'Características combustibles'!$I$6:$I$11))</f>
        <v>0</v>
      </c>
      <c r="Q7" s="37">
        <f ca="1">O7*(1-(($F7/LOOKUP($B7,DOM_COMB,'Características combustibles'!$H$6:$H$11))/(((1-$F7)/LOOKUP($B7,DOM_COMB,'Características combustibles'!$G$6:$G$11))+($F7/LOOKUP($B7,DOM_COMB,'Características combustibles'!$H$6:$H$11)))))</f>
        <v>0</v>
      </c>
      <c r="R7" s="37">
        <f t="shared" ref="R7:R45" ca="1" si="3">IF(OR(ISTEXT($N7),ISTEXT(M7)),0,M7*$N7)</f>
        <v>0</v>
      </c>
      <c r="S7" s="37">
        <f ca="1">R7*(1-LOOKUP($B7,DOM_COMB,'Características combustibles'!$I$6:$I$11))</f>
        <v>0</v>
      </c>
      <c r="T7" s="37">
        <f ca="1">R7*(1-(($F7/LOOKUP($B7,DOM_COMB,'Características combustibles'!$H$6:$H$11))/(((1-$F7)/LOOKUP($B7,DOM_COMB,'Características combustibles'!$G$6:$G$11))+($F7/LOOKUP($B7,DOM_COMB,'Características combustibles'!$H$6:$H$11)))))</f>
        <v>0</v>
      </c>
    </row>
    <row r="8" spans="2:20" x14ac:dyDescent="0.2">
      <c r="B8" s="16" t="s">
        <v>91</v>
      </c>
      <c r="C8" s="53"/>
      <c r="D8" s="53"/>
      <c r="E8" s="6">
        <f ca="1">IF(B8="","Rellene combustible",LOOKUP(B8,DOM_COMB,'Características combustibles'!$F$6:$F$11))</f>
        <v>7.0000000000000007E-2</v>
      </c>
      <c r="F8" s="56"/>
      <c r="G8" s="53"/>
      <c r="H8" s="53"/>
      <c r="I8" s="16"/>
      <c r="J8" s="25"/>
      <c r="K8" s="11" t="str">
        <f t="shared" si="0"/>
        <v>Rellene campos</v>
      </c>
      <c r="L8" s="34" t="str">
        <f>IF(OR(B8="",D8="",G8="",H8=""),"Rellene campos",LOOKUP(B8&amp;"-"&amp;D8&amp;"-"&amp;G8&amp;"-"&amp;H8,'Factores de emision'!$H$6:$H$74,'Factores de emision'!$G$6:$G$74))</f>
        <v>Rellene campos</v>
      </c>
      <c r="M8" s="11" t="str">
        <f t="shared" si="1"/>
        <v>Rellene campos</v>
      </c>
      <c r="N8" s="37">
        <f ca="1">IF(B8="","Rellene combustible",LOOKUP(B8,DOM_COMB,'Características combustibles'!$E$6:$E$11))</f>
        <v>3.1375917872674131</v>
      </c>
      <c r="O8" s="37">
        <f t="shared" ca="1" si="2"/>
        <v>0</v>
      </c>
      <c r="P8" s="37">
        <f ca="1">O8*(1-LOOKUP(B8,DOM_COMB,'Características combustibles'!$I$6:$I$11))</f>
        <v>0</v>
      </c>
      <c r="Q8" s="37">
        <f ca="1">O8*(1-(($F8/LOOKUP($B8,DOM_COMB,'Características combustibles'!$H$6:$H$11))/(((1-$F8)/LOOKUP($B8,DOM_COMB,'Características combustibles'!$G$6:$G$11))+($F8/LOOKUP($B8,DOM_COMB,'Características combustibles'!$H$6:$H$11)))))</f>
        <v>0</v>
      </c>
      <c r="R8" s="37">
        <f t="shared" ca="1" si="3"/>
        <v>0</v>
      </c>
      <c r="S8" s="37">
        <f ca="1">R8*(1-LOOKUP($B8,DOM_COMB,'Características combustibles'!$I$6:$I$11))</f>
        <v>0</v>
      </c>
      <c r="T8" s="37">
        <f ca="1">R8*(1-(($F8/LOOKUP($B8,DOM_COMB,'Características combustibles'!$H$6:$H$11))/(((1-$F8)/LOOKUP($B8,DOM_COMB,'Características combustibles'!$G$6:$G$11))+($F8/LOOKUP($B8,DOM_COMB,'Características combustibles'!$H$6:$H$11)))))</f>
        <v>0</v>
      </c>
    </row>
    <row r="9" spans="2:20" x14ac:dyDescent="0.2">
      <c r="B9" s="16" t="s">
        <v>91</v>
      </c>
      <c r="C9" s="53"/>
      <c r="D9" s="53"/>
      <c r="E9" s="6">
        <f ca="1">IF(B9="","Rellene combustible",LOOKUP(B9,DOM_COMB,'Características combustibles'!$F$6:$F$11))</f>
        <v>7.0000000000000007E-2</v>
      </c>
      <c r="F9" s="56"/>
      <c r="G9" s="53"/>
      <c r="H9" s="53"/>
      <c r="I9" s="16"/>
      <c r="J9" s="25"/>
      <c r="K9" s="11" t="str">
        <f t="shared" si="0"/>
        <v>Rellene campos</v>
      </c>
      <c r="L9" s="34" t="str">
        <f>IF(OR(B9="",D9="",G9="",H9=""),"Rellene campos",LOOKUP(B9&amp;"-"&amp;D9&amp;"-"&amp;G9&amp;"-"&amp;H9,'Factores de emision'!$H$6:$H$74,'Factores de emision'!$G$6:$G$74))</f>
        <v>Rellene campos</v>
      </c>
      <c r="M9" s="11" t="str">
        <f t="shared" si="1"/>
        <v>Rellene campos</v>
      </c>
      <c r="N9" s="37">
        <f ca="1">IF(B9="","Rellene combustible",LOOKUP(B9,DOM_COMB,'Características combustibles'!$E$6:$E$11))</f>
        <v>3.1375917872674131</v>
      </c>
      <c r="O9" s="37">
        <f t="shared" ca="1" si="2"/>
        <v>0</v>
      </c>
      <c r="P9" s="37">
        <f ca="1">O9*(1-LOOKUP(B9,DOM_COMB,'Características combustibles'!$I$6:$I$11))</f>
        <v>0</v>
      </c>
      <c r="Q9" s="37">
        <f ca="1">O9*(1-(($F9/LOOKUP($B9,DOM_COMB,'Características combustibles'!$H$6:$H$11))/(((1-$F9)/LOOKUP($B9,DOM_COMB,'Características combustibles'!$G$6:$G$11))+($F9/LOOKUP($B9,DOM_COMB,'Características combustibles'!$H$6:$H$11)))))</f>
        <v>0</v>
      </c>
      <c r="R9" s="37">
        <f t="shared" ca="1" si="3"/>
        <v>0</v>
      </c>
      <c r="S9" s="37">
        <f ca="1">R9*(1-LOOKUP($B9,DOM_COMB,'Características combustibles'!$I$6:$I$11))</f>
        <v>0</v>
      </c>
      <c r="T9" s="37">
        <f ca="1">R9*(1-(($F9/LOOKUP($B9,DOM_COMB,'Características combustibles'!$H$6:$H$11))/(((1-$F9)/LOOKUP($B9,DOM_COMB,'Características combustibles'!$G$6:$G$11))+($F9/LOOKUP($B9,DOM_COMB,'Características combustibles'!$H$6:$H$11)))))</f>
        <v>0</v>
      </c>
    </row>
    <row r="10" spans="2:20" x14ac:dyDescent="0.2">
      <c r="B10" s="16" t="s">
        <v>91</v>
      </c>
      <c r="C10" s="53"/>
      <c r="D10" s="53"/>
      <c r="E10" s="6">
        <f ca="1">IF(B10="","Rellene combustible",LOOKUP(B10,DOM_COMB,'Características combustibles'!$F$6:$F$11))</f>
        <v>7.0000000000000007E-2</v>
      </c>
      <c r="F10" s="56"/>
      <c r="G10" s="53"/>
      <c r="H10" s="53"/>
      <c r="I10" s="16"/>
      <c r="J10" s="25"/>
      <c r="K10" s="11" t="str">
        <f t="shared" si="0"/>
        <v>Rellene campos</v>
      </c>
      <c r="L10" s="34" t="str">
        <f>IF(OR(B10="",D10="",G10="",H10=""),"Rellene campos",LOOKUP(B10&amp;"-"&amp;D10&amp;"-"&amp;G10&amp;"-"&amp;H10,'Factores de emision'!$H$6:$H$74,'Factores de emision'!$G$6:$G$74))</f>
        <v>Rellene campos</v>
      </c>
      <c r="M10" s="11" t="str">
        <f t="shared" si="1"/>
        <v>Rellene campos</v>
      </c>
      <c r="N10" s="37">
        <f ca="1">IF(B10="","Rellene combustible",LOOKUP(B10,DOM_COMB,'Características combustibles'!$E$6:$E$11))</f>
        <v>3.1375917872674131</v>
      </c>
      <c r="O10" s="37">
        <f t="shared" ca="1" si="2"/>
        <v>0</v>
      </c>
      <c r="P10" s="37">
        <f ca="1">O10*(1-LOOKUP(B10,DOM_COMB,'Características combustibles'!$I$6:$I$11))</f>
        <v>0</v>
      </c>
      <c r="Q10" s="37">
        <f ca="1">O10*(1-(($F10/LOOKUP($B10,DOM_COMB,'Características combustibles'!$H$6:$H$11))/(((1-$F10)/LOOKUP($B10,DOM_COMB,'Características combustibles'!$G$6:$G$11))+($F10/LOOKUP($B10,DOM_COMB,'Características combustibles'!$H$6:$H$11)))))</f>
        <v>0</v>
      </c>
      <c r="R10" s="37">
        <f t="shared" ca="1" si="3"/>
        <v>0</v>
      </c>
      <c r="S10" s="37">
        <f ca="1">R10*(1-LOOKUP($B10,DOM_COMB,'Características combustibles'!$I$6:$I$11))</f>
        <v>0</v>
      </c>
      <c r="T10" s="37">
        <f ca="1">R10*(1-(($F10/LOOKUP($B10,DOM_COMB,'Características combustibles'!$H$6:$H$11))/(((1-$F10)/LOOKUP($B10,DOM_COMB,'Características combustibles'!$G$6:$G$11))+($F10/LOOKUP($B10,DOM_COMB,'Características combustibles'!$H$6:$H$11)))))</f>
        <v>0</v>
      </c>
    </row>
    <row r="11" spans="2:20" x14ac:dyDescent="0.2">
      <c r="B11" s="16" t="s">
        <v>91</v>
      </c>
      <c r="C11" s="53"/>
      <c r="D11" s="53"/>
      <c r="E11" s="6">
        <f ca="1">IF(B11="","Rellene combustible",LOOKUP(B11,DOM_COMB,'Características combustibles'!$F$6:$F$11))</f>
        <v>7.0000000000000007E-2</v>
      </c>
      <c r="F11" s="56"/>
      <c r="G11" s="53"/>
      <c r="H11" s="53"/>
      <c r="I11" s="16"/>
      <c r="J11" s="25"/>
      <c r="K11" s="11" t="str">
        <f t="shared" si="0"/>
        <v>Rellene campos</v>
      </c>
      <c r="L11" s="34" t="str">
        <f>IF(OR(B11="",D11="",G11="",H11=""),"Rellene campos",LOOKUP(B11&amp;"-"&amp;D11&amp;"-"&amp;G11&amp;"-"&amp;H11,'Factores de emision'!$H$6:$H$74,'Factores de emision'!$G$6:$G$74))</f>
        <v>Rellene campos</v>
      </c>
      <c r="M11" s="11" t="str">
        <f t="shared" si="1"/>
        <v>Rellene campos</v>
      </c>
      <c r="N11" s="37">
        <f ca="1">IF(B11="","Rellene combustible",LOOKUP(B11,DOM_COMB,'Características combustibles'!$E$6:$E$11))</f>
        <v>3.1375917872674131</v>
      </c>
      <c r="O11" s="37">
        <f t="shared" ca="1" si="2"/>
        <v>0</v>
      </c>
      <c r="P11" s="37">
        <f ca="1">O11*(1-LOOKUP(B11,DOM_COMB,'Características combustibles'!$I$6:$I$11))</f>
        <v>0</v>
      </c>
      <c r="Q11" s="37">
        <f ca="1">O11*(1-(($F11/LOOKUP($B11,DOM_COMB,'Características combustibles'!$H$6:$H$11))/(((1-$F11)/LOOKUP($B11,DOM_COMB,'Características combustibles'!$G$6:$G$11))+($F11/LOOKUP($B11,DOM_COMB,'Características combustibles'!$H$6:$H$11)))))</f>
        <v>0</v>
      </c>
      <c r="R11" s="37">
        <f t="shared" ca="1" si="3"/>
        <v>0</v>
      </c>
      <c r="S11" s="37">
        <f ca="1">R11*(1-LOOKUP($B11,DOM_COMB,'Características combustibles'!$I$6:$I$11))</f>
        <v>0</v>
      </c>
      <c r="T11" s="37">
        <f ca="1">R11*(1-(($F11/LOOKUP($B11,DOM_COMB,'Características combustibles'!$H$6:$H$11))/(((1-$F11)/LOOKUP($B11,DOM_COMB,'Características combustibles'!$G$6:$G$11))+($F11/LOOKUP($B11,DOM_COMB,'Características combustibles'!$H$6:$H$11)))))</f>
        <v>0</v>
      </c>
    </row>
    <row r="12" spans="2:20" x14ac:dyDescent="0.2">
      <c r="B12" s="16" t="s">
        <v>91</v>
      </c>
      <c r="C12" s="53"/>
      <c r="D12" s="53"/>
      <c r="E12" s="6">
        <f ca="1">IF(B12="","Rellene combustible",LOOKUP(B12,DOM_COMB,'Características combustibles'!$F$6:$F$11))</f>
        <v>7.0000000000000007E-2</v>
      </c>
      <c r="F12" s="56"/>
      <c r="G12" s="53"/>
      <c r="H12" s="53"/>
      <c r="I12" s="16"/>
      <c r="J12" s="25"/>
      <c r="K12" s="11" t="str">
        <f t="shared" si="0"/>
        <v>Rellene campos</v>
      </c>
      <c r="L12" s="34" t="str">
        <f>IF(OR(B12="",D12="",G12="",H12=""),"Rellene campos",LOOKUP(B12&amp;"-"&amp;D12&amp;"-"&amp;G12&amp;"-"&amp;H12,'Factores de emision'!$H$6:$H$74,'Factores de emision'!$G$6:$G$74))</f>
        <v>Rellene campos</v>
      </c>
      <c r="M12" s="11" t="str">
        <f t="shared" si="1"/>
        <v>Rellene campos</v>
      </c>
      <c r="N12" s="37">
        <f ca="1">IF(B12="","Rellene combustible",LOOKUP(B12,DOM_COMB,'Características combustibles'!$E$6:$E$11))</f>
        <v>3.1375917872674131</v>
      </c>
      <c r="O12" s="37">
        <f t="shared" ca="1" si="2"/>
        <v>0</v>
      </c>
      <c r="P12" s="37">
        <f ca="1">O12*(1-LOOKUP(B12,DOM_COMB,'Características combustibles'!$I$6:$I$11))</f>
        <v>0</v>
      </c>
      <c r="Q12" s="37">
        <f ca="1">O12*(1-(($F12/LOOKUP($B12,DOM_COMB,'Características combustibles'!$H$6:$H$11))/(((1-$F12)/LOOKUP($B12,DOM_COMB,'Características combustibles'!$G$6:$G$11))+($F12/LOOKUP($B12,DOM_COMB,'Características combustibles'!$H$6:$H$11)))))</f>
        <v>0</v>
      </c>
      <c r="R12" s="37">
        <f t="shared" ca="1" si="3"/>
        <v>0</v>
      </c>
      <c r="S12" s="37">
        <f ca="1">R12*(1-LOOKUP($B12,DOM_COMB,'Características combustibles'!$I$6:$I$11))</f>
        <v>0</v>
      </c>
      <c r="T12" s="37">
        <f ca="1">R12*(1-(($F12/LOOKUP($B12,DOM_COMB,'Características combustibles'!$H$6:$H$11))/(((1-$F12)/LOOKUP($B12,DOM_COMB,'Características combustibles'!$G$6:$G$11))+($F12/LOOKUP($B12,DOM_COMB,'Características combustibles'!$H$6:$H$11)))))</f>
        <v>0</v>
      </c>
    </row>
    <row r="13" spans="2:20" x14ac:dyDescent="0.2">
      <c r="B13" s="16" t="s">
        <v>91</v>
      </c>
      <c r="C13" s="53"/>
      <c r="D13" s="53"/>
      <c r="E13" s="6">
        <f ca="1">IF(B13="","Rellene combustible",LOOKUP(B13,DOM_COMB,'Características combustibles'!$F$6:$F$11))</f>
        <v>7.0000000000000007E-2</v>
      </c>
      <c r="F13" s="56"/>
      <c r="G13" s="53"/>
      <c r="H13" s="53"/>
      <c r="I13" s="16"/>
      <c r="J13" s="25"/>
      <c r="K13" s="11" t="str">
        <f t="shared" si="0"/>
        <v>Rellene campos</v>
      </c>
      <c r="L13" s="34" t="str">
        <f>IF(OR(B13="",D13="",G13="",H13=""),"Rellene campos",LOOKUP(B13&amp;"-"&amp;D13&amp;"-"&amp;G13&amp;"-"&amp;H13,'Factores de emision'!$H$6:$H$74,'Factores de emision'!$G$6:$G$74))</f>
        <v>Rellene campos</v>
      </c>
      <c r="M13" s="11" t="str">
        <f t="shared" si="1"/>
        <v>Rellene campos</v>
      </c>
      <c r="N13" s="37">
        <f ca="1">IF(B13="","Rellene combustible",LOOKUP(B13,DOM_COMB,'Características combustibles'!$E$6:$E$11))</f>
        <v>3.1375917872674131</v>
      </c>
      <c r="O13" s="37">
        <f t="shared" ca="1" si="2"/>
        <v>0</v>
      </c>
      <c r="P13" s="37">
        <f ca="1">O13*(1-LOOKUP(B13,DOM_COMB,'Características combustibles'!$I$6:$I$11))</f>
        <v>0</v>
      </c>
      <c r="Q13" s="37">
        <f ca="1">O13*(1-(($F13/LOOKUP($B13,DOM_COMB,'Características combustibles'!$H$6:$H$11))/(((1-$F13)/LOOKUP($B13,DOM_COMB,'Características combustibles'!$G$6:$G$11))+($F13/LOOKUP($B13,DOM_COMB,'Características combustibles'!$H$6:$H$11)))))</f>
        <v>0</v>
      </c>
      <c r="R13" s="37">
        <f t="shared" ca="1" si="3"/>
        <v>0</v>
      </c>
      <c r="S13" s="37">
        <f ca="1">R13*(1-LOOKUP($B13,DOM_COMB,'Características combustibles'!$I$6:$I$11))</f>
        <v>0</v>
      </c>
      <c r="T13" s="37">
        <f ca="1">R13*(1-(($F13/LOOKUP($B13,DOM_COMB,'Características combustibles'!$H$6:$H$11))/(((1-$F13)/LOOKUP($B13,DOM_COMB,'Características combustibles'!$G$6:$G$11))+($F13/LOOKUP($B13,DOM_COMB,'Características combustibles'!$H$6:$H$11)))))</f>
        <v>0</v>
      </c>
    </row>
    <row r="14" spans="2:20" x14ac:dyDescent="0.2">
      <c r="B14" s="16" t="s">
        <v>91</v>
      </c>
      <c r="C14" s="53"/>
      <c r="D14" s="53"/>
      <c r="E14" s="6">
        <f ca="1">IF(B14="","Rellene combustible",LOOKUP(B14,DOM_COMB,'Características combustibles'!$F$6:$F$11))</f>
        <v>7.0000000000000007E-2</v>
      </c>
      <c r="F14" s="56"/>
      <c r="G14" s="53"/>
      <c r="H14" s="53"/>
      <c r="I14" s="16"/>
      <c r="J14" s="25"/>
      <c r="K14" s="11" t="str">
        <f t="shared" si="0"/>
        <v>Rellene campos</v>
      </c>
      <c r="L14" s="34" t="str">
        <f>IF(OR(B14="",D14="",G14="",H14=""),"Rellene campos",LOOKUP(B14&amp;"-"&amp;D14&amp;"-"&amp;G14&amp;"-"&amp;H14,'Factores de emision'!$H$6:$H$74,'Factores de emision'!$G$6:$G$74))</f>
        <v>Rellene campos</v>
      </c>
      <c r="M14" s="11" t="str">
        <f t="shared" si="1"/>
        <v>Rellene campos</v>
      </c>
      <c r="N14" s="37">
        <f ca="1">IF(B14="","Rellene combustible",LOOKUP(B14,DOM_COMB,'Características combustibles'!$E$6:$E$11))</f>
        <v>3.1375917872674131</v>
      </c>
      <c r="O14" s="37">
        <f t="shared" ca="1" si="2"/>
        <v>0</v>
      </c>
      <c r="P14" s="37">
        <f ca="1">O14*(1-LOOKUP(B14,DOM_COMB,'Características combustibles'!$I$6:$I$11))</f>
        <v>0</v>
      </c>
      <c r="Q14" s="37">
        <f ca="1">O14*(1-(($F14/LOOKUP($B14,DOM_COMB,'Características combustibles'!$H$6:$H$11))/(((1-$F14)/LOOKUP($B14,DOM_COMB,'Características combustibles'!$G$6:$G$11))+($F14/LOOKUP($B14,DOM_COMB,'Características combustibles'!$H$6:$H$11)))))</f>
        <v>0</v>
      </c>
      <c r="R14" s="37">
        <f t="shared" ca="1" si="3"/>
        <v>0</v>
      </c>
      <c r="S14" s="37">
        <f ca="1">R14*(1-LOOKUP($B14,DOM_COMB,'Características combustibles'!$I$6:$I$11))</f>
        <v>0</v>
      </c>
      <c r="T14" s="37">
        <f ca="1">R14*(1-(($F14/LOOKUP($B14,DOM_COMB,'Características combustibles'!$H$6:$H$11))/(((1-$F14)/LOOKUP($B14,DOM_COMB,'Características combustibles'!$G$6:$G$11))+($F14/LOOKUP($B14,DOM_COMB,'Características combustibles'!$H$6:$H$11)))))</f>
        <v>0</v>
      </c>
    </row>
    <row r="15" spans="2:20" x14ac:dyDescent="0.2">
      <c r="B15" s="16" t="s">
        <v>91</v>
      </c>
      <c r="C15" s="53"/>
      <c r="D15" s="53"/>
      <c r="E15" s="6">
        <f ca="1">IF(B15="","Rellene combustible",LOOKUP(B15,DOM_COMB,'Características combustibles'!$F$6:$F$11))</f>
        <v>7.0000000000000007E-2</v>
      </c>
      <c r="F15" s="56"/>
      <c r="G15" s="53"/>
      <c r="H15" s="53"/>
      <c r="I15" s="16"/>
      <c r="J15" s="25"/>
      <c r="K15" s="11" t="str">
        <f t="shared" si="0"/>
        <v>Rellene campos</v>
      </c>
      <c r="L15" s="34" t="str">
        <f>IF(OR(B15="",D15="",G15="",H15=""),"Rellene campos",LOOKUP(B15&amp;"-"&amp;D15&amp;"-"&amp;G15&amp;"-"&amp;H15,'Factores de emision'!$H$6:$H$74,'Factores de emision'!$G$6:$G$74))</f>
        <v>Rellene campos</v>
      </c>
      <c r="M15" s="11" t="str">
        <f t="shared" si="1"/>
        <v>Rellene campos</v>
      </c>
      <c r="N15" s="37">
        <f ca="1">IF(B15="","Rellene combustible",LOOKUP(B15,DOM_COMB,'Características combustibles'!$E$6:$E$11))</f>
        <v>3.1375917872674131</v>
      </c>
      <c r="O15" s="37">
        <f t="shared" ca="1" si="2"/>
        <v>0</v>
      </c>
      <c r="P15" s="37">
        <f ca="1">O15*(1-LOOKUP(B15,DOM_COMB,'Características combustibles'!$I$6:$I$11))</f>
        <v>0</v>
      </c>
      <c r="Q15" s="37">
        <f ca="1">O15*(1-(($F15/LOOKUP($B15,DOM_COMB,'Características combustibles'!$H$6:$H$11))/(((1-$F15)/LOOKUP($B15,DOM_COMB,'Características combustibles'!$G$6:$G$11))+($F15/LOOKUP($B15,DOM_COMB,'Características combustibles'!$H$6:$H$11)))))</f>
        <v>0</v>
      </c>
      <c r="R15" s="37">
        <f t="shared" ca="1" si="3"/>
        <v>0</v>
      </c>
      <c r="S15" s="37">
        <f ca="1">R15*(1-LOOKUP($B15,DOM_COMB,'Características combustibles'!$I$6:$I$11))</f>
        <v>0</v>
      </c>
      <c r="T15" s="37">
        <f ca="1">R15*(1-(($F15/LOOKUP($B15,DOM_COMB,'Características combustibles'!$H$6:$H$11))/(((1-$F15)/LOOKUP($B15,DOM_COMB,'Características combustibles'!$G$6:$G$11))+($F15/LOOKUP($B15,DOM_COMB,'Características combustibles'!$H$6:$H$11)))))</f>
        <v>0</v>
      </c>
    </row>
    <row r="16" spans="2:20" x14ac:dyDescent="0.2">
      <c r="B16" s="16" t="s">
        <v>91</v>
      </c>
      <c r="C16" s="53"/>
      <c r="D16" s="53"/>
      <c r="E16" s="6">
        <f ca="1">IF(B16="","Rellene combustible",LOOKUP(B16,DOM_COMB,'Características combustibles'!$F$6:$F$11))</f>
        <v>7.0000000000000007E-2</v>
      </c>
      <c r="F16" s="56"/>
      <c r="G16" s="53"/>
      <c r="H16" s="53"/>
      <c r="I16" s="16"/>
      <c r="J16" s="25"/>
      <c r="K16" s="11" t="str">
        <f t="shared" si="0"/>
        <v>Rellene campos</v>
      </c>
      <c r="L16" s="34" t="str">
        <f>IF(OR(B16="",D16="",G16="",H16=""),"Rellene campos",LOOKUP(B16&amp;"-"&amp;D16&amp;"-"&amp;G16&amp;"-"&amp;H16,'Factores de emision'!$H$6:$H$74,'Factores de emision'!$G$6:$G$74))</f>
        <v>Rellene campos</v>
      </c>
      <c r="M16" s="11" t="str">
        <f t="shared" si="1"/>
        <v>Rellene campos</v>
      </c>
      <c r="N16" s="37">
        <f ca="1">IF(B16="","Rellene combustible",LOOKUP(B16,DOM_COMB,'Características combustibles'!$E$6:$E$11))</f>
        <v>3.1375917872674131</v>
      </c>
      <c r="O16" s="37">
        <f t="shared" ca="1" si="2"/>
        <v>0</v>
      </c>
      <c r="P16" s="37">
        <f ca="1">O16*(1-LOOKUP(B16,DOM_COMB,'Características combustibles'!$I$6:$I$11))</f>
        <v>0</v>
      </c>
      <c r="Q16" s="37">
        <f ca="1">O16*(1-(($F16/LOOKUP($B16,DOM_COMB,'Características combustibles'!$H$6:$H$11))/(((1-$F16)/LOOKUP($B16,DOM_COMB,'Características combustibles'!$G$6:$G$11))+($F16/LOOKUP($B16,DOM_COMB,'Características combustibles'!$H$6:$H$11)))))</f>
        <v>0</v>
      </c>
      <c r="R16" s="37">
        <f t="shared" ca="1" si="3"/>
        <v>0</v>
      </c>
      <c r="S16" s="37">
        <f ca="1">R16*(1-LOOKUP($B16,DOM_COMB,'Características combustibles'!$I$6:$I$11))</f>
        <v>0</v>
      </c>
      <c r="T16" s="37">
        <f ca="1">R16*(1-(($F16/LOOKUP($B16,DOM_COMB,'Características combustibles'!$H$6:$H$11))/(((1-$F16)/LOOKUP($B16,DOM_COMB,'Características combustibles'!$G$6:$G$11))+($F16/LOOKUP($B16,DOM_COMB,'Características combustibles'!$H$6:$H$11)))))</f>
        <v>0</v>
      </c>
    </row>
    <row r="17" spans="2:20" x14ac:dyDescent="0.2">
      <c r="B17" s="16" t="s">
        <v>91</v>
      </c>
      <c r="C17" s="53"/>
      <c r="D17" s="53"/>
      <c r="E17" s="6">
        <f ca="1">IF(B17="","Rellene combustible",LOOKUP(B17,DOM_COMB,'Características combustibles'!$F$6:$F$11))</f>
        <v>7.0000000000000007E-2</v>
      </c>
      <c r="F17" s="56"/>
      <c r="G17" s="53"/>
      <c r="H17" s="53"/>
      <c r="I17" s="16"/>
      <c r="J17" s="25"/>
      <c r="K17" s="11" t="str">
        <f t="shared" si="0"/>
        <v>Rellene campos</v>
      </c>
      <c r="L17" s="34" t="str">
        <f>IF(OR(B17="",D17="",G17="",H17=""),"Rellene campos",LOOKUP(B17&amp;"-"&amp;D17&amp;"-"&amp;G17&amp;"-"&amp;H17,'Factores de emision'!$H$6:$H$74,'Factores de emision'!$G$6:$G$74))</f>
        <v>Rellene campos</v>
      </c>
      <c r="M17" s="11" t="str">
        <f t="shared" si="1"/>
        <v>Rellene campos</v>
      </c>
      <c r="N17" s="37">
        <f ca="1">IF(B17="","Rellene combustible",LOOKUP(B17,DOM_COMB,'Características combustibles'!$E$6:$E$11))</f>
        <v>3.1375917872674131</v>
      </c>
      <c r="O17" s="37">
        <f t="shared" ca="1" si="2"/>
        <v>0</v>
      </c>
      <c r="P17" s="37">
        <f ca="1">O17*(1-LOOKUP(B17,DOM_COMB,'Características combustibles'!$I$6:$I$11))</f>
        <v>0</v>
      </c>
      <c r="Q17" s="37">
        <f ca="1">O17*(1-(($F17/LOOKUP($B17,DOM_COMB,'Características combustibles'!$H$6:$H$11))/(((1-$F17)/LOOKUP($B17,DOM_COMB,'Características combustibles'!$G$6:$G$11))+($F17/LOOKUP($B17,DOM_COMB,'Características combustibles'!$H$6:$H$11)))))</f>
        <v>0</v>
      </c>
      <c r="R17" s="37">
        <f t="shared" ca="1" si="3"/>
        <v>0</v>
      </c>
      <c r="S17" s="37">
        <f ca="1">R17*(1-LOOKUP($B17,DOM_COMB,'Características combustibles'!$I$6:$I$11))</f>
        <v>0</v>
      </c>
      <c r="T17" s="37">
        <f ca="1">R17*(1-(($F17/LOOKUP($B17,DOM_COMB,'Características combustibles'!$H$6:$H$11))/(((1-$F17)/LOOKUP($B17,DOM_COMB,'Características combustibles'!$G$6:$G$11))+($F17/LOOKUP($B17,DOM_COMB,'Características combustibles'!$H$6:$H$11)))))</f>
        <v>0</v>
      </c>
    </row>
    <row r="18" spans="2:20" x14ac:dyDescent="0.2">
      <c r="B18" s="16" t="s">
        <v>91</v>
      </c>
      <c r="C18" s="53"/>
      <c r="D18" s="53"/>
      <c r="E18" s="6">
        <f ca="1">IF(B18="","Rellene combustible",LOOKUP(B18,DOM_COMB,'Características combustibles'!$F$6:$F$11))</f>
        <v>7.0000000000000007E-2</v>
      </c>
      <c r="F18" s="56"/>
      <c r="G18" s="53"/>
      <c r="H18" s="53"/>
      <c r="I18" s="16"/>
      <c r="J18" s="25"/>
      <c r="K18" s="11" t="str">
        <f t="shared" si="0"/>
        <v>Rellene campos</v>
      </c>
      <c r="L18" s="34" t="str">
        <f>IF(OR(B18="",D18="",G18="",H18=""),"Rellene campos",LOOKUP(B18&amp;"-"&amp;D18&amp;"-"&amp;G18&amp;"-"&amp;H18,'Factores de emision'!$H$6:$H$74,'Factores de emision'!$G$6:$G$74))</f>
        <v>Rellene campos</v>
      </c>
      <c r="M18" s="11" t="str">
        <f t="shared" si="1"/>
        <v>Rellene campos</v>
      </c>
      <c r="N18" s="37">
        <f ca="1">IF(B18="","Rellene combustible",LOOKUP(B18,DOM_COMB,'Características combustibles'!$E$6:$E$11))</f>
        <v>3.1375917872674131</v>
      </c>
      <c r="O18" s="37">
        <f t="shared" ca="1" si="2"/>
        <v>0</v>
      </c>
      <c r="P18" s="37">
        <f ca="1">O18*(1-LOOKUP(B18,DOM_COMB,'Características combustibles'!$I$6:$I$11))</f>
        <v>0</v>
      </c>
      <c r="Q18" s="37">
        <f ca="1">O18*(1-(($F18/LOOKUP($B18,DOM_COMB,'Características combustibles'!$H$6:$H$11))/(((1-$F18)/LOOKUP($B18,DOM_COMB,'Características combustibles'!$G$6:$G$11))+($F18/LOOKUP($B18,DOM_COMB,'Características combustibles'!$H$6:$H$11)))))</f>
        <v>0</v>
      </c>
      <c r="R18" s="37">
        <f t="shared" ca="1" si="3"/>
        <v>0</v>
      </c>
      <c r="S18" s="37">
        <f ca="1">R18*(1-LOOKUP($B18,DOM_COMB,'Características combustibles'!$I$6:$I$11))</f>
        <v>0</v>
      </c>
      <c r="T18" s="37">
        <f ca="1">R18*(1-(($F18/LOOKUP($B18,DOM_COMB,'Características combustibles'!$H$6:$H$11))/(((1-$F18)/LOOKUP($B18,DOM_COMB,'Características combustibles'!$G$6:$G$11))+($F18/LOOKUP($B18,DOM_COMB,'Características combustibles'!$H$6:$H$11)))))</f>
        <v>0</v>
      </c>
    </row>
    <row r="19" spans="2:20" x14ac:dyDescent="0.2">
      <c r="B19" s="16" t="s">
        <v>91</v>
      </c>
      <c r="C19" s="53"/>
      <c r="D19" s="53"/>
      <c r="E19" s="6">
        <f ca="1">IF(B19="","Rellene combustible",LOOKUP(B19,DOM_COMB,'Características combustibles'!$F$6:$F$11))</f>
        <v>7.0000000000000007E-2</v>
      </c>
      <c r="F19" s="56"/>
      <c r="G19" s="53"/>
      <c r="H19" s="53"/>
      <c r="I19" s="16"/>
      <c r="J19" s="25"/>
      <c r="K19" s="11" t="str">
        <f t="shared" si="0"/>
        <v>Rellene campos</v>
      </c>
      <c r="L19" s="34" t="str">
        <f>IF(OR(B19="",D19="",G19="",H19=""),"Rellene campos",LOOKUP(B19&amp;"-"&amp;D19&amp;"-"&amp;G19&amp;"-"&amp;H19,'Factores de emision'!$H$6:$H$74,'Factores de emision'!$G$6:$G$74))</f>
        <v>Rellene campos</v>
      </c>
      <c r="M19" s="11" t="str">
        <f t="shared" si="1"/>
        <v>Rellene campos</v>
      </c>
      <c r="N19" s="37">
        <f ca="1">IF(B19="","Rellene combustible",LOOKUP(B19,DOM_COMB,'Características combustibles'!$E$6:$E$11))</f>
        <v>3.1375917872674131</v>
      </c>
      <c r="O19" s="37">
        <f t="shared" ca="1" si="2"/>
        <v>0</v>
      </c>
      <c r="P19" s="37">
        <f ca="1">O19*(1-LOOKUP(B19,DOM_COMB,'Características combustibles'!$I$6:$I$11))</f>
        <v>0</v>
      </c>
      <c r="Q19" s="37">
        <f ca="1">O19*(1-(($F19/LOOKUP($B19,DOM_COMB,'Características combustibles'!$H$6:$H$11))/(((1-$F19)/LOOKUP($B19,DOM_COMB,'Características combustibles'!$G$6:$G$11))+($F19/LOOKUP($B19,DOM_COMB,'Características combustibles'!$H$6:$H$11)))))</f>
        <v>0</v>
      </c>
      <c r="R19" s="37">
        <f t="shared" ca="1" si="3"/>
        <v>0</v>
      </c>
      <c r="S19" s="37">
        <f ca="1">R19*(1-LOOKUP($B19,DOM_COMB,'Características combustibles'!$I$6:$I$11))</f>
        <v>0</v>
      </c>
      <c r="T19" s="37">
        <f ca="1">R19*(1-(($F19/LOOKUP($B19,DOM_COMB,'Características combustibles'!$H$6:$H$11))/(((1-$F19)/LOOKUP($B19,DOM_COMB,'Características combustibles'!$G$6:$G$11))+($F19/LOOKUP($B19,DOM_COMB,'Características combustibles'!$H$6:$H$11)))))</f>
        <v>0</v>
      </c>
    </row>
    <row r="20" spans="2:20" x14ac:dyDescent="0.2">
      <c r="B20" s="16" t="s">
        <v>91</v>
      </c>
      <c r="C20" s="53"/>
      <c r="D20" s="53"/>
      <c r="E20" s="6">
        <f ca="1">IF(B20="","Rellene combustible",LOOKUP(B20,DOM_COMB,'Características combustibles'!$F$6:$F$11))</f>
        <v>7.0000000000000007E-2</v>
      </c>
      <c r="F20" s="56"/>
      <c r="G20" s="53"/>
      <c r="H20" s="53"/>
      <c r="I20" s="16"/>
      <c r="J20" s="25"/>
      <c r="K20" s="11" t="str">
        <f t="shared" si="0"/>
        <v>Rellene campos</v>
      </c>
      <c r="L20" s="34" t="str">
        <f>IF(OR(B20="",D20="",G20="",H20=""),"Rellene campos",LOOKUP(B20&amp;"-"&amp;D20&amp;"-"&amp;G20&amp;"-"&amp;H20,'Factores de emision'!$H$6:$H$74,'Factores de emision'!$G$6:$G$74))</f>
        <v>Rellene campos</v>
      </c>
      <c r="M20" s="11" t="str">
        <f t="shared" si="1"/>
        <v>Rellene campos</v>
      </c>
      <c r="N20" s="37">
        <f ca="1">IF(B20="","Rellene combustible",LOOKUP(B20,DOM_COMB,'Características combustibles'!$E$6:$E$11))</f>
        <v>3.1375917872674131</v>
      </c>
      <c r="O20" s="37">
        <f t="shared" ca="1" si="2"/>
        <v>0</v>
      </c>
      <c r="P20" s="37">
        <f ca="1">O20*(1-LOOKUP(B20,DOM_COMB,'Características combustibles'!$I$6:$I$11))</f>
        <v>0</v>
      </c>
      <c r="Q20" s="37">
        <f ca="1">O20*(1-(($F20/LOOKUP($B20,DOM_COMB,'Características combustibles'!$H$6:$H$11))/(((1-$F20)/LOOKUP($B20,DOM_COMB,'Características combustibles'!$G$6:$G$11))+($F20/LOOKUP($B20,DOM_COMB,'Características combustibles'!$H$6:$H$11)))))</f>
        <v>0</v>
      </c>
      <c r="R20" s="37">
        <f t="shared" ca="1" si="3"/>
        <v>0</v>
      </c>
      <c r="S20" s="37">
        <f ca="1">R20*(1-LOOKUP($B20,DOM_COMB,'Características combustibles'!$I$6:$I$11))</f>
        <v>0</v>
      </c>
      <c r="T20" s="37">
        <f ca="1">R20*(1-(($F20/LOOKUP($B20,DOM_COMB,'Características combustibles'!$H$6:$H$11))/(((1-$F20)/LOOKUP($B20,DOM_COMB,'Características combustibles'!$G$6:$G$11))+($F20/LOOKUP($B20,DOM_COMB,'Características combustibles'!$H$6:$H$11)))))</f>
        <v>0</v>
      </c>
    </row>
    <row r="21" spans="2:20" x14ac:dyDescent="0.2">
      <c r="B21" s="16" t="s">
        <v>91</v>
      </c>
      <c r="C21" s="53"/>
      <c r="D21" s="53"/>
      <c r="E21" s="6">
        <f ca="1">IF(B21="","Rellene combustible",LOOKUP(B21,DOM_COMB,'Características combustibles'!$F$6:$F$11))</f>
        <v>7.0000000000000007E-2</v>
      </c>
      <c r="F21" s="56"/>
      <c r="G21" s="53"/>
      <c r="H21" s="53"/>
      <c r="I21" s="16"/>
      <c r="J21" s="25"/>
      <c r="K21" s="11" t="str">
        <f t="shared" si="0"/>
        <v>Rellene campos</v>
      </c>
      <c r="L21" s="34" t="str">
        <f>IF(OR(B21="",D21="",G21="",H21=""),"Rellene campos",LOOKUP(B21&amp;"-"&amp;D21&amp;"-"&amp;G21&amp;"-"&amp;H21,'Factores de emision'!$H$6:$H$74,'Factores de emision'!$G$6:$G$74))</f>
        <v>Rellene campos</v>
      </c>
      <c r="M21" s="11" t="str">
        <f t="shared" si="1"/>
        <v>Rellene campos</v>
      </c>
      <c r="N21" s="37">
        <f ca="1">IF(B21="","Rellene combustible",LOOKUP(B21,DOM_COMB,'Características combustibles'!$E$6:$E$11))</f>
        <v>3.1375917872674131</v>
      </c>
      <c r="O21" s="37">
        <f t="shared" ca="1" si="2"/>
        <v>0</v>
      </c>
      <c r="P21" s="37">
        <f ca="1">O21*(1-LOOKUP(B21,DOM_COMB,'Características combustibles'!$I$6:$I$11))</f>
        <v>0</v>
      </c>
      <c r="Q21" s="37">
        <f ca="1">O21*(1-(($F21/LOOKUP($B21,DOM_COMB,'Características combustibles'!$H$6:$H$11))/(((1-$F21)/LOOKUP($B21,DOM_COMB,'Características combustibles'!$G$6:$G$11))+($F21/LOOKUP($B21,DOM_COMB,'Características combustibles'!$H$6:$H$11)))))</f>
        <v>0</v>
      </c>
      <c r="R21" s="37">
        <f t="shared" ca="1" si="3"/>
        <v>0</v>
      </c>
      <c r="S21" s="37">
        <f ca="1">R21*(1-LOOKUP($B21,DOM_COMB,'Características combustibles'!$I$6:$I$11))</f>
        <v>0</v>
      </c>
      <c r="T21" s="37">
        <f ca="1">R21*(1-(($F21/LOOKUP($B21,DOM_COMB,'Características combustibles'!$H$6:$H$11))/(((1-$F21)/LOOKUP($B21,DOM_COMB,'Características combustibles'!$G$6:$G$11))+($F21/LOOKUP($B21,DOM_COMB,'Características combustibles'!$H$6:$H$11)))))</f>
        <v>0</v>
      </c>
    </row>
    <row r="22" spans="2:20" x14ac:dyDescent="0.2">
      <c r="B22" s="16" t="s">
        <v>91</v>
      </c>
      <c r="C22" s="53"/>
      <c r="D22" s="53"/>
      <c r="E22" s="6">
        <f ca="1">IF(B22="","Rellene combustible",LOOKUP(B22,DOM_COMB,'Características combustibles'!$F$6:$F$11))</f>
        <v>7.0000000000000007E-2</v>
      </c>
      <c r="F22" s="56"/>
      <c r="G22" s="53"/>
      <c r="H22" s="53"/>
      <c r="I22" s="16"/>
      <c r="J22" s="25"/>
      <c r="K22" s="11" t="str">
        <f t="shared" si="0"/>
        <v>Rellene campos</v>
      </c>
      <c r="L22" s="34" t="str">
        <f>IF(OR(B22="",D22="",G22="",H22=""),"Rellene campos",LOOKUP(B22&amp;"-"&amp;D22&amp;"-"&amp;G22&amp;"-"&amp;H22,'Factores de emision'!$H$6:$H$74,'Factores de emision'!$G$6:$G$74))</f>
        <v>Rellene campos</v>
      </c>
      <c r="M22" s="11" t="str">
        <f t="shared" si="1"/>
        <v>Rellene campos</v>
      </c>
      <c r="N22" s="37">
        <f ca="1">IF(B22="","Rellene combustible",LOOKUP(B22,DOM_COMB,'Características combustibles'!$E$6:$E$11))</f>
        <v>3.1375917872674131</v>
      </c>
      <c r="O22" s="37">
        <f t="shared" ca="1" si="2"/>
        <v>0</v>
      </c>
      <c r="P22" s="37">
        <f ca="1">O22*(1-LOOKUP(B22,DOM_COMB,'Características combustibles'!$I$6:$I$11))</f>
        <v>0</v>
      </c>
      <c r="Q22" s="37">
        <f ca="1">O22*(1-(($F22/LOOKUP($B22,DOM_COMB,'Características combustibles'!$H$6:$H$11))/(((1-$F22)/LOOKUP($B22,DOM_COMB,'Características combustibles'!$G$6:$G$11))+($F22/LOOKUP($B22,DOM_COMB,'Características combustibles'!$H$6:$H$11)))))</f>
        <v>0</v>
      </c>
      <c r="R22" s="37">
        <f t="shared" ca="1" si="3"/>
        <v>0</v>
      </c>
      <c r="S22" s="37">
        <f ca="1">R22*(1-LOOKUP($B22,DOM_COMB,'Características combustibles'!$I$6:$I$11))</f>
        <v>0</v>
      </c>
      <c r="T22" s="37">
        <f ca="1">R22*(1-(($F22/LOOKUP($B22,DOM_COMB,'Características combustibles'!$H$6:$H$11))/(((1-$F22)/LOOKUP($B22,DOM_COMB,'Características combustibles'!$G$6:$G$11))+($F22/LOOKUP($B22,DOM_COMB,'Características combustibles'!$H$6:$H$11)))))</f>
        <v>0</v>
      </c>
    </row>
    <row r="23" spans="2:20" x14ac:dyDescent="0.2">
      <c r="B23" s="16" t="s">
        <v>91</v>
      </c>
      <c r="C23" s="53"/>
      <c r="D23" s="53"/>
      <c r="E23" s="6">
        <f ca="1">IF(B23="","Rellene combustible",LOOKUP(B23,DOM_COMB,'Características combustibles'!$F$6:$F$11))</f>
        <v>7.0000000000000007E-2</v>
      </c>
      <c r="F23" s="56"/>
      <c r="G23" s="53"/>
      <c r="H23" s="53"/>
      <c r="I23" s="16"/>
      <c r="J23" s="25"/>
      <c r="K23" s="11" t="str">
        <f t="shared" si="0"/>
        <v>Rellene campos</v>
      </c>
      <c r="L23" s="34" t="str">
        <f>IF(OR(B23="",D23="",G23="",H23=""),"Rellene campos",LOOKUP(B23&amp;"-"&amp;D23&amp;"-"&amp;G23&amp;"-"&amp;H23,'Factores de emision'!$H$6:$H$74,'Factores de emision'!$G$6:$G$74))</f>
        <v>Rellene campos</v>
      </c>
      <c r="M23" s="11" t="str">
        <f t="shared" si="1"/>
        <v>Rellene campos</v>
      </c>
      <c r="N23" s="37">
        <f ca="1">IF(B23="","Rellene combustible",LOOKUP(B23,DOM_COMB,'Características combustibles'!$E$6:$E$11))</f>
        <v>3.1375917872674131</v>
      </c>
      <c r="O23" s="37">
        <f t="shared" ca="1" si="2"/>
        <v>0</v>
      </c>
      <c r="P23" s="37">
        <f ca="1">O23*(1-LOOKUP(B23,DOM_COMB,'Características combustibles'!$I$6:$I$11))</f>
        <v>0</v>
      </c>
      <c r="Q23" s="37">
        <f ca="1">O23*(1-(($F23/LOOKUP($B23,DOM_COMB,'Características combustibles'!$H$6:$H$11))/(((1-$F23)/LOOKUP($B23,DOM_COMB,'Características combustibles'!$G$6:$G$11))+($F23/LOOKUP($B23,DOM_COMB,'Características combustibles'!$H$6:$H$11)))))</f>
        <v>0</v>
      </c>
      <c r="R23" s="37">
        <f t="shared" ca="1" si="3"/>
        <v>0</v>
      </c>
      <c r="S23" s="37">
        <f ca="1">R23*(1-LOOKUP($B23,DOM_COMB,'Características combustibles'!$I$6:$I$11))</f>
        <v>0</v>
      </c>
      <c r="T23" s="37">
        <f ca="1">R23*(1-(($F23/LOOKUP($B23,DOM_COMB,'Características combustibles'!$H$6:$H$11))/(((1-$F23)/LOOKUP($B23,DOM_COMB,'Características combustibles'!$G$6:$G$11))+($F23/LOOKUP($B23,DOM_COMB,'Características combustibles'!$H$6:$H$11)))))</f>
        <v>0</v>
      </c>
    </row>
    <row r="24" spans="2:20" x14ac:dyDescent="0.2">
      <c r="B24" s="16" t="s">
        <v>91</v>
      </c>
      <c r="C24" s="53"/>
      <c r="D24" s="53"/>
      <c r="E24" s="6">
        <f ca="1">IF(B24="","Rellene combustible",LOOKUP(B24,DOM_COMB,'Características combustibles'!$F$6:$F$11))</f>
        <v>7.0000000000000007E-2</v>
      </c>
      <c r="F24" s="56"/>
      <c r="G24" s="53"/>
      <c r="H24" s="53"/>
      <c r="I24" s="16"/>
      <c r="J24" s="25"/>
      <c r="K24" s="11" t="str">
        <f t="shared" si="0"/>
        <v>Rellene campos</v>
      </c>
      <c r="L24" s="34" t="str">
        <f>IF(OR(B24="",D24="",G24="",H24=""),"Rellene campos",LOOKUP(B24&amp;"-"&amp;D24&amp;"-"&amp;G24&amp;"-"&amp;H24,'Factores de emision'!$H$6:$H$74,'Factores de emision'!$G$6:$G$74))</f>
        <v>Rellene campos</v>
      </c>
      <c r="M24" s="11" t="str">
        <f t="shared" si="1"/>
        <v>Rellene campos</v>
      </c>
      <c r="N24" s="37">
        <f ca="1">IF(B24="","Rellene combustible",LOOKUP(B24,DOM_COMB,'Características combustibles'!$E$6:$E$11))</f>
        <v>3.1375917872674131</v>
      </c>
      <c r="O24" s="37">
        <f t="shared" ca="1" si="2"/>
        <v>0</v>
      </c>
      <c r="P24" s="37">
        <f ca="1">O24*(1-LOOKUP(B24,DOM_COMB,'Características combustibles'!$I$6:$I$11))</f>
        <v>0</v>
      </c>
      <c r="Q24" s="37">
        <f ca="1">O24*(1-(($F24/LOOKUP($B24,DOM_COMB,'Características combustibles'!$H$6:$H$11))/(((1-$F24)/LOOKUP($B24,DOM_COMB,'Características combustibles'!$G$6:$G$11))+($F24/LOOKUP($B24,DOM_COMB,'Características combustibles'!$H$6:$H$11)))))</f>
        <v>0</v>
      </c>
      <c r="R24" s="37">
        <f t="shared" ca="1" si="3"/>
        <v>0</v>
      </c>
      <c r="S24" s="37">
        <f ca="1">R24*(1-LOOKUP($B24,DOM_COMB,'Características combustibles'!$I$6:$I$11))</f>
        <v>0</v>
      </c>
      <c r="T24" s="37">
        <f ca="1">R24*(1-(($F24/LOOKUP($B24,DOM_COMB,'Características combustibles'!$H$6:$H$11))/(((1-$F24)/LOOKUP($B24,DOM_COMB,'Características combustibles'!$G$6:$G$11))+($F24/LOOKUP($B24,DOM_COMB,'Características combustibles'!$H$6:$H$11)))))</f>
        <v>0</v>
      </c>
    </row>
    <row r="25" spans="2:20" x14ac:dyDescent="0.2">
      <c r="B25" s="16" t="s">
        <v>91</v>
      </c>
      <c r="C25" s="53"/>
      <c r="D25" s="53"/>
      <c r="E25" s="6">
        <f ca="1">IF(B25="","Rellene combustible",LOOKUP(B25,DOM_COMB,'Características combustibles'!$F$6:$F$11))</f>
        <v>7.0000000000000007E-2</v>
      </c>
      <c r="F25" s="56"/>
      <c r="G25" s="53"/>
      <c r="H25" s="53"/>
      <c r="I25" s="16"/>
      <c r="J25" s="25"/>
      <c r="K25" s="11" t="str">
        <f t="shared" si="0"/>
        <v>Rellene campos</v>
      </c>
      <c r="L25" s="34" t="str">
        <f>IF(OR(B25="",D25="",G25="",H25=""),"Rellene campos",LOOKUP(B25&amp;"-"&amp;D25&amp;"-"&amp;G25&amp;"-"&amp;H25,'Factores de emision'!$H$6:$H$74,'Factores de emision'!$G$6:$G$74))</f>
        <v>Rellene campos</v>
      </c>
      <c r="M25" s="11" t="str">
        <f t="shared" si="1"/>
        <v>Rellene campos</v>
      </c>
      <c r="N25" s="37">
        <f ca="1">IF(B25="","Rellene combustible",LOOKUP(B25,DOM_COMB,'Características combustibles'!$E$6:$E$11))</f>
        <v>3.1375917872674131</v>
      </c>
      <c r="O25" s="37">
        <f t="shared" ca="1" si="2"/>
        <v>0</v>
      </c>
      <c r="P25" s="37">
        <f ca="1">O25*(1-LOOKUP(B25,DOM_COMB,'Características combustibles'!$I$6:$I$11))</f>
        <v>0</v>
      </c>
      <c r="Q25" s="37">
        <f ca="1">O25*(1-(($F25/LOOKUP($B25,DOM_COMB,'Características combustibles'!$H$6:$H$11))/(((1-$F25)/LOOKUP($B25,DOM_COMB,'Características combustibles'!$G$6:$G$11))+($F25/LOOKUP($B25,DOM_COMB,'Características combustibles'!$H$6:$H$11)))))</f>
        <v>0</v>
      </c>
      <c r="R25" s="37">
        <f t="shared" ca="1" si="3"/>
        <v>0</v>
      </c>
      <c r="S25" s="37">
        <f ca="1">R25*(1-LOOKUP($B25,DOM_COMB,'Características combustibles'!$I$6:$I$11))</f>
        <v>0</v>
      </c>
      <c r="T25" s="37">
        <f ca="1">R25*(1-(($F25/LOOKUP($B25,DOM_COMB,'Características combustibles'!$H$6:$H$11))/(((1-$F25)/LOOKUP($B25,DOM_COMB,'Características combustibles'!$G$6:$G$11))+($F25/LOOKUP($B25,DOM_COMB,'Características combustibles'!$H$6:$H$11)))))</f>
        <v>0</v>
      </c>
    </row>
    <row r="26" spans="2:20" x14ac:dyDescent="0.2">
      <c r="B26" s="16" t="s">
        <v>91</v>
      </c>
      <c r="C26" s="53"/>
      <c r="D26" s="53"/>
      <c r="E26" s="6">
        <f ca="1">IF(B26="","Rellene combustible",LOOKUP(B26,DOM_COMB,'Características combustibles'!$F$6:$F$11))</f>
        <v>7.0000000000000007E-2</v>
      </c>
      <c r="F26" s="56"/>
      <c r="G26" s="53"/>
      <c r="H26" s="53"/>
      <c r="I26" s="16"/>
      <c r="J26" s="25"/>
      <c r="K26" s="11" t="str">
        <f t="shared" si="0"/>
        <v>Rellene campos</v>
      </c>
      <c r="L26" s="34" t="str">
        <f>IF(OR(B26="",D26="",G26="",H26=""),"Rellene campos",LOOKUP(B26&amp;"-"&amp;D26&amp;"-"&amp;G26&amp;"-"&amp;H26,'Factores de emision'!$H$6:$H$74,'Factores de emision'!$G$6:$G$74))</f>
        <v>Rellene campos</v>
      </c>
      <c r="M26" s="11" t="str">
        <f t="shared" si="1"/>
        <v>Rellene campos</v>
      </c>
      <c r="N26" s="37">
        <f ca="1">IF(B26="","Rellene combustible",LOOKUP(B26,DOM_COMB,'Características combustibles'!$E$6:$E$11))</f>
        <v>3.1375917872674131</v>
      </c>
      <c r="O26" s="37">
        <f t="shared" ca="1" si="2"/>
        <v>0</v>
      </c>
      <c r="P26" s="37">
        <f ca="1">O26*(1-LOOKUP(B26,DOM_COMB,'Características combustibles'!$I$6:$I$11))</f>
        <v>0</v>
      </c>
      <c r="Q26" s="37">
        <f ca="1">O26*(1-(($F26/LOOKUP($B26,DOM_COMB,'Características combustibles'!$H$6:$H$11))/(((1-$F26)/LOOKUP($B26,DOM_COMB,'Características combustibles'!$G$6:$G$11))+($F26/LOOKUP($B26,DOM_COMB,'Características combustibles'!$H$6:$H$11)))))</f>
        <v>0</v>
      </c>
      <c r="R26" s="37">
        <f t="shared" ca="1" si="3"/>
        <v>0</v>
      </c>
      <c r="S26" s="37">
        <f ca="1">R26*(1-LOOKUP($B26,DOM_COMB,'Características combustibles'!$I$6:$I$11))</f>
        <v>0</v>
      </c>
      <c r="T26" s="37">
        <f ca="1">R26*(1-(($F26/LOOKUP($B26,DOM_COMB,'Características combustibles'!$H$6:$H$11))/(((1-$F26)/LOOKUP($B26,DOM_COMB,'Características combustibles'!$G$6:$G$11))+($F26/LOOKUP($B26,DOM_COMB,'Características combustibles'!$H$6:$H$11)))))</f>
        <v>0</v>
      </c>
    </row>
    <row r="27" spans="2:20" x14ac:dyDescent="0.2">
      <c r="B27" s="16" t="s">
        <v>91</v>
      </c>
      <c r="C27" s="53"/>
      <c r="D27" s="53"/>
      <c r="E27" s="6">
        <f ca="1">IF(B27="","Rellene combustible",LOOKUP(B27,DOM_COMB,'Características combustibles'!$F$6:$F$11))</f>
        <v>7.0000000000000007E-2</v>
      </c>
      <c r="F27" s="56"/>
      <c r="G27" s="53"/>
      <c r="H27" s="53"/>
      <c r="I27" s="16"/>
      <c r="J27" s="25"/>
      <c r="K27" s="11" t="str">
        <f t="shared" si="0"/>
        <v>Rellene campos</v>
      </c>
      <c r="L27" s="34" t="str">
        <f>IF(OR(B27="",D27="",G27="",H27=""),"Rellene campos",LOOKUP(B27&amp;"-"&amp;D27&amp;"-"&amp;G27&amp;"-"&amp;H27,'Factores de emision'!$H$6:$H$74,'Factores de emision'!$G$6:$G$74))</f>
        <v>Rellene campos</v>
      </c>
      <c r="M27" s="11" t="str">
        <f t="shared" si="1"/>
        <v>Rellene campos</v>
      </c>
      <c r="N27" s="37">
        <f ca="1">IF(B27="","Rellene combustible",LOOKUP(B27,DOM_COMB,'Características combustibles'!$E$6:$E$11))</f>
        <v>3.1375917872674131</v>
      </c>
      <c r="O27" s="37">
        <f t="shared" ca="1" si="2"/>
        <v>0</v>
      </c>
      <c r="P27" s="37">
        <f ca="1">O27*(1-LOOKUP(B27,DOM_COMB,'Características combustibles'!$I$6:$I$11))</f>
        <v>0</v>
      </c>
      <c r="Q27" s="37">
        <f ca="1">O27*(1-(($F27/LOOKUP($B27,DOM_COMB,'Características combustibles'!$H$6:$H$11))/(((1-$F27)/LOOKUP($B27,DOM_COMB,'Características combustibles'!$G$6:$G$11))+($F27/LOOKUP($B27,DOM_COMB,'Características combustibles'!$H$6:$H$11)))))</f>
        <v>0</v>
      </c>
      <c r="R27" s="37">
        <f t="shared" ca="1" si="3"/>
        <v>0</v>
      </c>
      <c r="S27" s="37">
        <f ca="1">R27*(1-LOOKUP($B27,DOM_COMB,'Características combustibles'!$I$6:$I$11))</f>
        <v>0</v>
      </c>
      <c r="T27" s="37">
        <f ca="1">R27*(1-(($F27/LOOKUP($B27,DOM_COMB,'Características combustibles'!$H$6:$H$11))/(((1-$F27)/LOOKUP($B27,DOM_COMB,'Características combustibles'!$G$6:$G$11))+($F27/LOOKUP($B27,DOM_COMB,'Características combustibles'!$H$6:$H$11)))))</f>
        <v>0</v>
      </c>
    </row>
    <row r="28" spans="2:20" x14ac:dyDescent="0.2">
      <c r="B28" s="16" t="s">
        <v>91</v>
      </c>
      <c r="C28" s="53"/>
      <c r="D28" s="53"/>
      <c r="E28" s="6">
        <f ca="1">IF(B28="","Rellene combustible",LOOKUP(B28,DOM_COMB,'Características combustibles'!$F$6:$F$11))</f>
        <v>7.0000000000000007E-2</v>
      </c>
      <c r="F28" s="56"/>
      <c r="G28" s="53"/>
      <c r="H28" s="53"/>
      <c r="I28" s="16"/>
      <c r="J28" s="25"/>
      <c r="K28" s="11" t="str">
        <f t="shared" si="0"/>
        <v>Rellene campos</v>
      </c>
      <c r="L28" s="34" t="str">
        <f>IF(OR(B28="",D28="",G28="",H28=""),"Rellene campos",LOOKUP(B28&amp;"-"&amp;D28&amp;"-"&amp;G28&amp;"-"&amp;H28,'Factores de emision'!$H$6:$H$74,'Factores de emision'!$G$6:$G$74))</f>
        <v>Rellene campos</v>
      </c>
      <c r="M28" s="11" t="str">
        <f t="shared" si="1"/>
        <v>Rellene campos</v>
      </c>
      <c r="N28" s="37">
        <f ca="1">IF(B28="","Rellene combustible",LOOKUP(B28,DOM_COMB,'Características combustibles'!$E$6:$E$11))</f>
        <v>3.1375917872674131</v>
      </c>
      <c r="O28" s="37">
        <f t="shared" ca="1" si="2"/>
        <v>0</v>
      </c>
      <c r="P28" s="37">
        <f ca="1">O28*(1-LOOKUP(B28,DOM_COMB,'Características combustibles'!$I$6:$I$11))</f>
        <v>0</v>
      </c>
      <c r="Q28" s="37">
        <f ca="1">O28*(1-(($F28/LOOKUP($B28,DOM_COMB,'Características combustibles'!$H$6:$H$11))/(((1-$F28)/LOOKUP($B28,DOM_COMB,'Características combustibles'!$G$6:$G$11))+($F28/LOOKUP($B28,DOM_COMB,'Características combustibles'!$H$6:$H$11)))))</f>
        <v>0</v>
      </c>
      <c r="R28" s="37">
        <f t="shared" ca="1" si="3"/>
        <v>0</v>
      </c>
      <c r="S28" s="37">
        <f ca="1">R28*(1-LOOKUP($B28,DOM_COMB,'Características combustibles'!$I$6:$I$11))</f>
        <v>0</v>
      </c>
      <c r="T28" s="37">
        <f ca="1">R28*(1-(($F28/LOOKUP($B28,DOM_COMB,'Características combustibles'!$H$6:$H$11))/(((1-$F28)/LOOKUP($B28,DOM_COMB,'Características combustibles'!$G$6:$G$11))+($F28/LOOKUP($B28,DOM_COMB,'Características combustibles'!$H$6:$H$11)))))</f>
        <v>0</v>
      </c>
    </row>
    <row r="29" spans="2:20" x14ac:dyDescent="0.2">
      <c r="B29" s="16" t="s">
        <v>91</v>
      </c>
      <c r="C29" s="53"/>
      <c r="D29" s="53"/>
      <c r="E29" s="6">
        <f ca="1">IF(B29="","Rellene combustible",LOOKUP(B29,DOM_COMB,'Características combustibles'!$F$6:$F$11))</f>
        <v>7.0000000000000007E-2</v>
      </c>
      <c r="F29" s="56"/>
      <c r="G29" s="53"/>
      <c r="H29" s="53"/>
      <c r="I29" s="16"/>
      <c r="J29" s="25"/>
      <c r="K29" s="11" t="str">
        <f t="shared" si="0"/>
        <v>Rellene campos</v>
      </c>
      <c r="L29" s="34" t="str">
        <f>IF(OR(B29="",D29="",G29="",H29=""),"Rellene campos",LOOKUP(B29&amp;"-"&amp;D29&amp;"-"&amp;G29&amp;"-"&amp;H29,'Factores de emision'!$H$6:$H$74,'Factores de emision'!$G$6:$G$74))</f>
        <v>Rellene campos</v>
      </c>
      <c r="M29" s="11" t="str">
        <f t="shared" si="1"/>
        <v>Rellene campos</v>
      </c>
      <c r="N29" s="37">
        <f ca="1">IF(B29="","Rellene combustible",LOOKUP(B29,DOM_COMB,'Características combustibles'!$E$6:$E$11))</f>
        <v>3.1375917872674131</v>
      </c>
      <c r="O29" s="37">
        <f t="shared" ca="1" si="2"/>
        <v>0</v>
      </c>
      <c r="P29" s="37">
        <f ca="1">O29*(1-LOOKUP(B29,DOM_COMB,'Características combustibles'!$I$6:$I$11))</f>
        <v>0</v>
      </c>
      <c r="Q29" s="37">
        <f ca="1">O29*(1-(($F29/LOOKUP($B29,DOM_COMB,'Características combustibles'!$H$6:$H$11))/(((1-$F29)/LOOKUP($B29,DOM_COMB,'Características combustibles'!$G$6:$G$11))+($F29/LOOKUP($B29,DOM_COMB,'Características combustibles'!$H$6:$H$11)))))</f>
        <v>0</v>
      </c>
      <c r="R29" s="37">
        <f t="shared" ca="1" si="3"/>
        <v>0</v>
      </c>
      <c r="S29" s="37">
        <f ca="1">R29*(1-LOOKUP($B29,DOM_COMB,'Características combustibles'!$I$6:$I$11))</f>
        <v>0</v>
      </c>
      <c r="T29" s="37">
        <f ca="1">R29*(1-(($F29/LOOKUP($B29,DOM_COMB,'Características combustibles'!$H$6:$H$11))/(((1-$F29)/LOOKUP($B29,DOM_COMB,'Características combustibles'!$G$6:$G$11))+($F29/LOOKUP($B29,DOM_COMB,'Características combustibles'!$H$6:$H$11)))))</f>
        <v>0</v>
      </c>
    </row>
    <row r="30" spans="2:20" x14ac:dyDescent="0.2">
      <c r="B30" s="16" t="s">
        <v>91</v>
      </c>
      <c r="C30" s="53"/>
      <c r="D30" s="53"/>
      <c r="E30" s="6">
        <f ca="1">IF(B30="","Rellene combustible",LOOKUP(B30,DOM_COMB,'Características combustibles'!$F$6:$F$11))</f>
        <v>7.0000000000000007E-2</v>
      </c>
      <c r="F30" s="56"/>
      <c r="G30" s="53"/>
      <c r="H30" s="53"/>
      <c r="I30" s="16"/>
      <c r="J30" s="25"/>
      <c r="K30" s="11" t="str">
        <f t="shared" si="0"/>
        <v>Rellene campos</v>
      </c>
      <c r="L30" s="34" t="str">
        <f>IF(OR(B30="",D30="",G30="",H30=""),"Rellene campos",LOOKUP(B30&amp;"-"&amp;D30&amp;"-"&amp;G30&amp;"-"&amp;H30,'Factores de emision'!$H$6:$H$74,'Factores de emision'!$G$6:$G$74))</f>
        <v>Rellene campos</v>
      </c>
      <c r="M30" s="11" t="str">
        <f t="shared" si="1"/>
        <v>Rellene campos</v>
      </c>
      <c r="N30" s="37">
        <f ca="1">IF(B30="","Rellene combustible",LOOKUP(B30,DOM_COMB,'Características combustibles'!$E$6:$E$11))</f>
        <v>3.1375917872674131</v>
      </c>
      <c r="O30" s="37">
        <f t="shared" ca="1" si="2"/>
        <v>0</v>
      </c>
      <c r="P30" s="37">
        <f ca="1">O30*(1-LOOKUP(B30,DOM_COMB,'Características combustibles'!$I$6:$I$11))</f>
        <v>0</v>
      </c>
      <c r="Q30" s="37">
        <f ca="1">O30*(1-(($F30/LOOKUP($B30,DOM_COMB,'Características combustibles'!$H$6:$H$11))/(((1-$F30)/LOOKUP($B30,DOM_COMB,'Características combustibles'!$G$6:$G$11))+($F30/LOOKUP($B30,DOM_COMB,'Características combustibles'!$H$6:$H$11)))))</f>
        <v>0</v>
      </c>
      <c r="R30" s="37">
        <f t="shared" ca="1" si="3"/>
        <v>0</v>
      </c>
      <c r="S30" s="37">
        <f ca="1">R30*(1-LOOKUP($B30,DOM_COMB,'Características combustibles'!$I$6:$I$11))</f>
        <v>0</v>
      </c>
      <c r="T30" s="37">
        <f ca="1">R30*(1-(($F30/LOOKUP($B30,DOM_COMB,'Características combustibles'!$H$6:$H$11))/(((1-$F30)/LOOKUP($B30,DOM_COMB,'Características combustibles'!$G$6:$G$11))+($F30/LOOKUP($B30,DOM_COMB,'Características combustibles'!$H$6:$H$11)))))</f>
        <v>0</v>
      </c>
    </row>
    <row r="31" spans="2:20" x14ac:dyDescent="0.2">
      <c r="B31" s="16" t="s">
        <v>91</v>
      </c>
      <c r="C31" s="53"/>
      <c r="D31" s="53"/>
      <c r="E31" s="6">
        <f ca="1">IF(B31="","Rellene combustible",LOOKUP(B31,DOM_COMB,'Características combustibles'!$F$6:$F$11))</f>
        <v>7.0000000000000007E-2</v>
      </c>
      <c r="F31" s="56"/>
      <c r="G31" s="53"/>
      <c r="H31" s="53"/>
      <c r="I31" s="16"/>
      <c r="J31" s="25"/>
      <c r="K31" s="11" t="str">
        <f t="shared" si="0"/>
        <v>Rellene campos</v>
      </c>
      <c r="L31" s="34" t="str">
        <f>IF(OR(B31="",D31="",G31="",H31=""),"Rellene campos",LOOKUP(B31&amp;"-"&amp;D31&amp;"-"&amp;G31&amp;"-"&amp;H31,'Factores de emision'!$H$6:$H$74,'Factores de emision'!$G$6:$G$74))</f>
        <v>Rellene campos</v>
      </c>
      <c r="M31" s="11" t="str">
        <f t="shared" si="1"/>
        <v>Rellene campos</v>
      </c>
      <c r="N31" s="37">
        <f ca="1">IF(B31="","Rellene combustible",LOOKUP(B31,DOM_COMB,'Características combustibles'!$E$6:$E$11))</f>
        <v>3.1375917872674131</v>
      </c>
      <c r="O31" s="37">
        <f t="shared" ca="1" si="2"/>
        <v>0</v>
      </c>
      <c r="P31" s="37">
        <f ca="1">O31*(1-LOOKUP(B31,DOM_COMB,'Características combustibles'!$I$6:$I$11))</f>
        <v>0</v>
      </c>
      <c r="Q31" s="37">
        <f ca="1">O31*(1-(($F31/LOOKUP($B31,DOM_COMB,'Características combustibles'!$H$6:$H$11))/(((1-$F31)/LOOKUP($B31,DOM_COMB,'Características combustibles'!$G$6:$G$11))+($F31/LOOKUP($B31,DOM_COMB,'Características combustibles'!$H$6:$H$11)))))</f>
        <v>0</v>
      </c>
      <c r="R31" s="37">
        <f t="shared" ca="1" si="3"/>
        <v>0</v>
      </c>
      <c r="S31" s="37">
        <f ca="1">R31*(1-LOOKUP($B31,DOM_COMB,'Características combustibles'!$I$6:$I$11))</f>
        <v>0</v>
      </c>
      <c r="T31" s="37">
        <f ca="1">R31*(1-(($F31/LOOKUP($B31,DOM_COMB,'Características combustibles'!$H$6:$H$11))/(((1-$F31)/LOOKUP($B31,DOM_COMB,'Características combustibles'!$G$6:$G$11))+($F31/LOOKUP($B31,DOM_COMB,'Características combustibles'!$H$6:$H$11)))))</f>
        <v>0</v>
      </c>
    </row>
    <row r="32" spans="2:20" x14ac:dyDescent="0.2">
      <c r="B32" s="16" t="s">
        <v>91</v>
      </c>
      <c r="C32" s="53"/>
      <c r="D32" s="53"/>
      <c r="E32" s="6">
        <f ca="1">IF(B32="","Rellene combustible",LOOKUP(B32,DOM_COMB,'Características combustibles'!$F$6:$F$11))</f>
        <v>7.0000000000000007E-2</v>
      </c>
      <c r="F32" s="56"/>
      <c r="G32" s="53"/>
      <c r="H32" s="53"/>
      <c r="I32" s="16"/>
      <c r="J32" s="25"/>
      <c r="K32" s="11" t="str">
        <f t="shared" si="0"/>
        <v>Rellene campos</v>
      </c>
      <c r="L32" s="34" t="str">
        <f>IF(OR(B32="",D32="",G32="",H32=""),"Rellene campos",LOOKUP(B32&amp;"-"&amp;D32&amp;"-"&amp;G32&amp;"-"&amp;H32,'Factores de emision'!$H$6:$H$74,'Factores de emision'!$G$6:$G$74))</f>
        <v>Rellene campos</v>
      </c>
      <c r="M32" s="11" t="str">
        <f t="shared" si="1"/>
        <v>Rellene campos</v>
      </c>
      <c r="N32" s="37">
        <f ca="1">IF(B32="","Rellene combustible",LOOKUP(B32,DOM_COMB,'Características combustibles'!$E$6:$E$11))</f>
        <v>3.1375917872674131</v>
      </c>
      <c r="O32" s="37">
        <f t="shared" ca="1" si="2"/>
        <v>0</v>
      </c>
      <c r="P32" s="37">
        <f ca="1">O32*(1-LOOKUP(B32,DOM_COMB,'Características combustibles'!$I$6:$I$11))</f>
        <v>0</v>
      </c>
      <c r="Q32" s="37">
        <f ca="1">O32*(1-(($F32/LOOKUP($B32,DOM_COMB,'Características combustibles'!$H$6:$H$11))/(((1-$F32)/LOOKUP($B32,DOM_COMB,'Características combustibles'!$G$6:$G$11))+($F32/LOOKUP($B32,DOM_COMB,'Características combustibles'!$H$6:$H$11)))))</f>
        <v>0</v>
      </c>
      <c r="R32" s="37">
        <f t="shared" ca="1" si="3"/>
        <v>0</v>
      </c>
      <c r="S32" s="37">
        <f ca="1">R32*(1-LOOKUP($B32,DOM_COMB,'Características combustibles'!$I$6:$I$11))</f>
        <v>0</v>
      </c>
      <c r="T32" s="37">
        <f ca="1">R32*(1-(($F32/LOOKUP($B32,DOM_COMB,'Características combustibles'!$H$6:$H$11))/(((1-$F32)/LOOKUP($B32,DOM_COMB,'Características combustibles'!$G$6:$G$11))+($F32/LOOKUP($B32,DOM_COMB,'Características combustibles'!$H$6:$H$11)))))</f>
        <v>0</v>
      </c>
    </row>
    <row r="33" spans="2:20" x14ac:dyDescent="0.2">
      <c r="B33" s="16" t="s">
        <v>91</v>
      </c>
      <c r="C33" s="53"/>
      <c r="D33" s="53"/>
      <c r="E33" s="6">
        <f ca="1">IF(B33="","Rellene combustible",LOOKUP(B33,DOM_COMB,'Características combustibles'!$F$6:$F$11))</f>
        <v>7.0000000000000007E-2</v>
      </c>
      <c r="F33" s="56"/>
      <c r="G33" s="53"/>
      <c r="H33" s="53"/>
      <c r="I33" s="16"/>
      <c r="J33" s="25"/>
      <c r="K33" s="11" t="str">
        <f t="shared" si="0"/>
        <v>Rellene campos</v>
      </c>
      <c r="L33" s="34" t="str">
        <f>IF(OR(B33="",D33="",G33="",H33=""),"Rellene campos",LOOKUP(B33&amp;"-"&amp;D33&amp;"-"&amp;G33&amp;"-"&amp;H33,'Factores de emision'!$H$6:$H$74,'Factores de emision'!$G$6:$G$74))</f>
        <v>Rellene campos</v>
      </c>
      <c r="M33" s="11" t="str">
        <f t="shared" si="1"/>
        <v>Rellene campos</v>
      </c>
      <c r="N33" s="37">
        <f ca="1">IF(B33="","Rellene combustible",LOOKUP(B33,DOM_COMB,'Características combustibles'!$E$6:$E$11))</f>
        <v>3.1375917872674131</v>
      </c>
      <c r="O33" s="37">
        <f t="shared" ca="1" si="2"/>
        <v>0</v>
      </c>
      <c r="P33" s="37">
        <f ca="1">O33*(1-LOOKUP(B33,DOM_COMB,'Características combustibles'!$I$6:$I$11))</f>
        <v>0</v>
      </c>
      <c r="Q33" s="37">
        <f ca="1">O33*(1-(($F33/LOOKUP($B33,DOM_COMB,'Características combustibles'!$H$6:$H$11))/(((1-$F33)/LOOKUP($B33,DOM_COMB,'Características combustibles'!$G$6:$G$11))+($F33/LOOKUP($B33,DOM_COMB,'Características combustibles'!$H$6:$H$11)))))</f>
        <v>0</v>
      </c>
      <c r="R33" s="37">
        <f t="shared" ca="1" si="3"/>
        <v>0</v>
      </c>
      <c r="S33" s="37">
        <f ca="1">R33*(1-LOOKUP($B33,DOM_COMB,'Características combustibles'!$I$6:$I$11))</f>
        <v>0</v>
      </c>
      <c r="T33" s="37">
        <f ca="1">R33*(1-(($F33/LOOKUP($B33,DOM_COMB,'Características combustibles'!$H$6:$H$11))/(((1-$F33)/LOOKUP($B33,DOM_COMB,'Características combustibles'!$G$6:$G$11))+($F33/LOOKUP($B33,DOM_COMB,'Características combustibles'!$H$6:$H$11)))))</f>
        <v>0</v>
      </c>
    </row>
    <row r="34" spans="2:20" x14ac:dyDescent="0.2">
      <c r="B34" s="16" t="s">
        <v>91</v>
      </c>
      <c r="C34" s="53"/>
      <c r="D34" s="53"/>
      <c r="E34" s="6">
        <f ca="1">IF(B34="","Rellene combustible",LOOKUP(B34,DOM_COMB,'Características combustibles'!$F$6:$F$11))</f>
        <v>7.0000000000000007E-2</v>
      </c>
      <c r="F34" s="56"/>
      <c r="G34" s="53"/>
      <c r="H34" s="53"/>
      <c r="I34" s="16"/>
      <c r="J34" s="25"/>
      <c r="K34" s="11" t="str">
        <f t="shared" si="0"/>
        <v>Rellene campos</v>
      </c>
      <c r="L34" s="34" t="str">
        <f>IF(OR(B34="",D34="",G34="",H34=""),"Rellene campos",LOOKUP(B34&amp;"-"&amp;D34&amp;"-"&amp;G34&amp;"-"&amp;H34,'Factores de emision'!$H$6:$H$74,'Factores de emision'!$G$6:$G$74))</f>
        <v>Rellene campos</v>
      </c>
      <c r="M34" s="11" t="str">
        <f t="shared" si="1"/>
        <v>Rellene campos</v>
      </c>
      <c r="N34" s="37">
        <f ca="1">IF(B34="","Rellene combustible",LOOKUP(B34,DOM_COMB,'Características combustibles'!$E$6:$E$11))</f>
        <v>3.1375917872674131</v>
      </c>
      <c r="O34" s="37">
        <f t="shared" ca="1" si="2"/>
        <v>0</v>
      </c>
      <c r="P34" s="37">
        <f ca="1">O34*(1-LOOKUP(B34,DOM_COMB,'Características combustibles'!$I$6:$I$11))</f>
        <v>0</v>
      </c>
      <c r="Q34" s="37">
        <f ca="1">O34*(1-(($F34/LOOKUP($B34,DOM_COMB,'Características combustibles'!$H$6:$H$11))/(((1-$F34)/LOOKUP($B34,DOM_COMB,'Características combustibles'!$G$6:$G$11))+($F34/LOOKUP($B34,DOM_COMB,'Características combustibles'!$H$6:$H$11)))))</f>
        <v>0</v>
      </c>
      <c r="R34" s="37">
        <f t="shared" ca="1" si="3"/>
        <v>0</v>
      </c>
      <c r="S34" s="37">
        <f ca="1">R34*(1-LOOKUP($B34,DOM_COMB,'Características combustibles'!$I$6:$I$11))</f>
        <v>0</v>
      </c>
      <c r="T34" s="37">
        <f ca="1">R34*(1-(($F34/LOOKUP($B34,DOM_COMB,'Características combustibles'!$H$6:$H$11))/(((1-$F34)/LOOKUP($B34,DOM_COMB,'Características combustibles'!$G$6:$G$11))+($F34/LOOKUP($B34,DOM_COMB,'Características combustibles'!$H$6:$H$11)))))</f>
        <v>0</v>
      </c>
    </row>
    <row r="35" spans="2:20" x14ac:dyDescent="0.2">
      <c r="B35" s="16" t="s">
        <v>91</v>
      </c>
      <c r="C35" s="53"/>
      <c r="D35" s="53"/>
      <c r="E35" s="6">
        <f ca="1">IF(B35="","Rellene combustible",LOOKUP(B35,DOM_COMB,'Características combustibles'!$F$6:$F$11))</f>
        <v>7.0000000000000007E-2</v>
      </c>
      <c r="F35" s="56"/>
      <c r="G35" s="53"/>
      <c r="H35" s="53"/>
      <c r="I35" s="16"/>
      <c r="J35" s="25"/>
      <c r="K35" s="11" t="str">
        <f t="shared" si="0"/>
        <v>Rellene campos</v>
      </c>
      <c r="L35" s="34" t="str">
        <f>IF(OR(B35="",D35="",G35="",H35=""),"Rellene campos",LOOKUP(B35&amp;"-"&amp;D35&amp;"-"&amp;G35&amp;"-"&amp;H35,'Factores de emision'!$H$6:$H$74,'Factores de emision'!$G$6:$G$74))</f>
        <v>Rellene campos</v>
      </c>
      <c r="M35" s="11" t="str">
        <f t="shared" si="1"/>
        <v>Rellene campos</v>
      </c>
      <c r="N35" s="37">
        <f ca="1">IF(B35="","Rellene combustible",LOOKUP(B35,DOM_COMB,'Características combustibles'!$E$6:$E$11))</f>
        <v>3.1375917872674131</v>
      </c>
      <c r="O35" s="37">
        <f t="shared" ca="1" si="2"/>
        <v>0</v>
      </c>
      <c r="P35" s="37">
        <f ca="1">O35*(1-LOOKUP(B35,DOM_COMB,'Características combustibles'!$I$6:$I$11))</f>
        <v>0</v>
      </c>
      <c r="Q35" s="37">
        <f ca="1">O35*(1-(($F35/LOOKUP($B35,DOM_COMB,'Características combustibles'!$H$6:$H$11))/(((1-$F35)/LOOKUP($B35,DOM_COMB,'Características combustibles'!$G$6:$G$11))+($F35/LOOKUP($B35,DOM_COMB,'Características combustibles'!$H$6:$H$11)))))</f>
        <v>0</v>
      </c>
      <c r="R35" s="37">
        <f t="shared" ca="1" si="3"/>
        <v>0</v>
      </c>
      <c r="S35" s="37">
        <f ca="1">R35*(1-LOOKUP($B35,DOM_COMB,'Características combustibles'!$I$6:$I$11))</f>
        <v>0</v>
      </c>
      <c r="T35" s="37">
        <f ca="1">R35*(1-(($F35/LOOKUP($B35,DOM_COMB,'Características combustibles'!$H$6:$H$11))/(((1-$F35)/LOOKUP($B35,DOM_COMB,'Características combustibles'!$G$6:$G$11))+($F35/LOOKUP($B35,DOM_COMB,'Características combustibles'!$H$6:$H$11)))))</f>
        <v>0</v>
      </c>
    </row>
    <row r="36" spans="2:20" x14ac:dyDescent="0.2">
      <c r="B36" s="16" t="s">
        <v>91</v>
      </c>
      <c r="C36" s="53"/>
      <c r="D36" s="53"/>
      <c r="E36" s="6">
        <f ca="1">IF(B36="","Rellene combustible",LOOKUP(B36,DOM_COMB,'Características combustibles'!$F$6:$F$11))</f>
        <v>7.0000000000000007E-2</v>
      </c>
      <c r="F36" s="56"/>
      <c r="G36" s="53"/>
      <c r="H36" s="53"/>
      <c r="I36" s="16"/>
      <c r="J36" s="25"/>
      <c r="K36" s="11" t="str">
        <f t="shared" si="0"/>
        <v>Rellene campos</v>
      </c>
      <c r="L36" s="34" t="str">
        <f>IF(OR(B36="",D36="",G36="",H36=""),"Rellene campos",LOOKUP(B36&amp;"-"&amp;D36&amp;"-"&amp;G36&amp;"-"&amp;H36,'Factores de emision'!$H$6:$H$74,'Factores de emision'!$G$6:$G$74))</f>
        <v>Rellene campos</v>
      </c>
      <c r="M36" s="11" t="str">
        <f t="shared" si="1"/>
        <v>Rellene campos</v>
      </c>
      <c r="N36" s="37">
        <f ca="1">IF(B36="","Rellene combustible",LOOKUP(B36,DOM_COMB,'Características combustibles'!$E$6:$E$11))</f>
        <v>3.1375917872674131</v>
      </c>
      <c r="O36" s="37">
        <f t="shared" ca="1" si="2"/>
        <v>0</v>
      </c>
      <c r="P36" s="37">
        <f ca="1">O36*(1-LOOKUP(B36,DOM_COMB,'Características combustibles'!$I$6:$I$11))</f>
        <v>0</v>
      </c>
      <c r="Q36" s="37">
        <f ca="1">O36*(1-(($F36/LOOKUP($B36,DOM_COMB,'Características combustibles'!$H$6:$H$11))/(((1-$F36)/LOOKUP($B36,DOM_COMB,'Características combustibles'!$G$6:$G$11))+($F36/LOOKUP($B36,DOM_COMB,'Características combustibles'!$H$6:$H$11)))))</f>
        <v>0</v>
      </c>
      <c r="R36" s="37">
        <f t="shared" ca="1" si="3"/>
        <v>0</v>
      </c>
      <c r="S36" s="37">
        <f ca="1">R36*(1-LOOKUP($B36,DOM_COMB,'Características combustibles'!$I$6:$I$11))</f>
        <v>0</v>
      </c>
      <c r="T36" s="37">
        <f ca="1">R36*(1-(($F36/LOOKUP($B36,DOM_COMB,'Características combustibles'!$H$6:$H$11))/(((1-$F36)/LOOKUP($B36,DOM_COMB,'Características combustibles'!$G$6:$G$11))+($F36/LOOKUP($B36,DOM_COMB,'Características combustibles'!$H$6:$H$11)))))</f>
        <v>0</v>
      </c>
    </row>
    <row r="37" spans="2:20" x14ac:dyDescent="0.2">
      <c r="B37" s="16" t="s">
        <v>91</v>
      </c>
      <c r="C37" s="53"/>
      <c r="D37" s="53"/>
      <c r="E37" s="6">
        <f ca="1">IF(B37="","Rellene combustible",LOOKUP(B37,DOM_COMB,'Características combustibles'!$F$6:$F$11))</f>
        <v>7.0000000000000007E-2</v>
      </c>
      <c r="F37" s="56"/>
      <c r="G37" s="53"/>
      <c r="H37" s="53"/>
      <c r="I37" s="16"/>
      <c r="J37" s="25"/>
      <c r="K37" s="11" t="str">
        <f t="shared" si="0"/>
        <v>Rellene campos</v>
      </c>
      <c r="L37" s="34" t="str">
        <f>IF(OR(B37="",D37="",G37="",H37=""),"Rellene campos",LOOKUP(B37&amp;"-"&amp;D37&amp;"-"&amp;G37&amp;"-"&amp;H37,'Factores de emision'!$H$6:$H$74,'Factores de emision'!$G$6:$G$74))</f>
        <v>Rellene campos</v>
      </c>
      <c r="M37" s="11" t="str">
        <f t="shared" si="1"/>
        <v>Rellene campos</v>
      </c>
      <c r="N37" s="37">
        <f ca="1">IF(B37="","Rellene combustible",LOOKUP(B37,DOM_COMB,'Características combustibles'!$E$6:$E$11))</f>
        <v>3.1375917872674131</v>
      </c>
      <c r="O37" s="37">
        <f t="shared" ca="1" si="2"/>
        <v>0</v>
      </c>
      <c r="P37" s="37">
        <f ca="1">O37*(1-LOOKUP(B37,DOM_COMB,'Características combustibles'!$I$6:$I$11))</f>
        <v>0</v>
      </c>
      <c r="Q37" s="37">
        <f ca="1">O37*(1-(($F37/LOOKUP($B37,DOM_COMB,'Características combustibles'!$H$6:$H$11))/(((1-$F37)/LOOKUP($B37,DOM_COMB,'Características combustibles'!$G$6:$G$11))+($F37/LOOKUP($B37,DOM_COMB,'Características combustibles'!$H$6:$H$11)))))</f>
        <v>0</v>
      </c>
      <c r="R37" s="37">
        <f t="shared" ca="1" si="3"/>
        <v>0</v>
      </c>
      <c r="S37" s="37">
        <f ca="1">R37*(1-LOOKUP($B37,DOM_COMB,'Características combustibles'!$I$6:$I$11))</f>
        <v>0</v>
      </c>
      <c r="T37" s="37">
        <f ca="1">R37*(1-(($F37/LOOKUP($B37,DOM_COMB,'Características combustibles'!$H$6:$H$11))/(((1-$F37)/LOOKUP($B37,DOM_COMB,'Características combustibles'!$G$6:$G$11))+($F37/LOOKUP($B37,DOM_COMB,'Características combustibles'!$H$6:$H$11)))))</f>
        <v>0</v>
      </c>
    </row>
    <row r="38" spans="2:20" x14ac:dyDescent="0.2">
      <c r="B38" s="16" t="s">
        <v>91</v>
      </c>
      <c r="C38" s="53"/>
      <c r="D38" s="53"/>
      <c r="E38" s="6">
        <f ca="1">IF(B38="","Rellene combustible",LOOKUP(B38,DOM_COMB,'Características combustibles'!$F$6:$F$11))</f>
        <v>7.0000000000000007E-2</v>
      </c>
      <c r="F38" s="56"/>
      <c r="G38" s="53"/>
      <c r="H38" s="53"/>
      <c r="I38" s="16"/>
      <c r="J38" s="25"/>
      <c r="K38" s="11" t="str">
        <f t="shared" si="0"/>
        <v>Rellene campos</v>
      </c>
      <c r="L38" s="34" t="str">
        <f>IF(OR(B38="",D38="",G38="",H38=""),"Rellene campos",LOOKUP(B38&amp;"-"&amp;D38&amp;"-"&amp;G38&amp;"-"&amp;H38,'Factores de emision'!$H$6:$H$74,'Factores de emision'!$G$6:$G$74))</f>
        <v>Rellene campos</v>
      </c>
      <c r="M38" s="11" t="str">
        <f t="shared" si="1"/>
        <v>Rellene campos</v>
      </c>
      <c r="N38" s="37">
        <f ca="1">IF(B38="","Rellene combustible",LOOKUP(B38,DOM_COMB,'Características combustibles'!$E$6:$E$11))</f>
        <v>3.1375917872674131</v>
      </c>
      <c r="O38" s="37">
        <f t="shared" ca="1" si="2"/>
        <v>0</v>
      </c>
      <c r="P38" s="37">
        <f ca="1">O38*(1-LOOKUP(B38,DOM_COMB,'Características combustibles'!$I$6:$I$11))</f>
        <v>0</v>
      </c>
      <c r="Q38" s="37">
        <f ca="1">O38*(1-(($F38/LOOKUP($B38,DOM_COMB,'Características combustibles'!$H$6:$H$11))/(((1-$F38)/LOOKUP($B38,DOM_COMB,'Características combustibles'!$G$6:$G$11))+($F38/LOOKUP($B38,DOM_COMB,'Características combustibles'!$H$6:$H$11)))))</f>
        <v>0</v>
      </c>
      <c r="R38" s="37">
        <f t="shared" ca="1" si="3"/>
        <v>0</v>
      </c>
      <c r="S38" s="37">
        <f ca="1">R38*(1-LOOKUP($B38,DOM_COMB,'Características combustibles'!$I$6:$I$11))</f>
        <v>0</v>
      </c>
      <c r="T38" s="37">
        <f ca="1">R38*(1-(($F38/LOOKUP($B38,DOM_COMB,'Características combustibles'!$H$6:$H$11))/(((1-$F38)/LOOKUP($B38,DOM_COMB,'Características combustibles'!$G$6:$G$11))+($F38/LOOKUP($B38,DOM_COMB,'Características combustibles'!$H$6:$H$11)))))</f>
        <v>0</v>
      </c>
    </row>
    <row r="39" spans="2:20" x14ac:dyDescent="0.2">
      <c r="B39" s="16" t="s">
        <v>91</v>
      </c>
      <c r="C39" s="53"/>
      <c r="D39" s="53"/>
      <c r="E39" s="6">
        <f ca="1">IF(B39="","Rellene combustible",LOOKUP(B39,DOM_COMB,'Características combustibles'!$F$6:$F$11))</f>
        <v>7.0000000000000007E-2</v>
      </c>
      <c r="F39" s="56"/>
      <c r="G39" s="53"/>
      <c r="H39" s="53"/>
      <c r="I39" s="16"/>
      <c r="J39" s="25"/>
      <c r="K39" s="11" t="str">
        <f t="shared" si="0"/>
        <v>Rellene campos</v>
      </c>
      <c r="L39" s="34" t="str">
        <f>IF(OR(B39="",D39="",G39="",H39=""),"Rellene campos",LOOKUP(B39&amp;"-"&amp;D39&amp;"-"&amp;G39&amp;"-"&amp;H39,'Factores de emision'!$H$6:$H$74,'Factores de emision'!$G$6:$G$74))</f>
        <v>Rellene campos</v>
      </c>
      <c r="M39" s="11" t="str">
        <f t="shared" si="1"/>
        <v>Rellene campos</v>
      </c>
      <c r="N39" s="37">
        <f ca="1">IF(B39="","Rellene combustible",LOOKUP(B39,DOM_COMB,'Características combustibles'!$E$6:$E$11))</f>
        <v>3.1375917872674131</v>
      </c>
      <c r="O39" s="37">
        <f t="shared" ca="1" si="2"/>
        <v>0</v>
      </c>
      <c r="P39" s="37">
        <f ca="1">O39*(1-LOOKUP(B39,DOM_COMB,'Características combustibles'!$I$6:$I$11))</f>
        <v>0</v>
      </c>
      <c r="Q39" s="37">
        <f ca="1">O39*(1-(($F39/LOOKUP($B39,DOM_COMB,'Características combustibles'!$H$6:$H$11))/(((1-$F39)/LOOKUP($B39,DOM_COMB,'Características combustibles'!$G$6:$G$11))+($F39/LOOKUP($B39,DOM_COMB,'Características combustibles'!$H$6:$H$11)))))</f>
        <v>0</v>
      </c>
      <c r="R39" s="37">
        <f t="shared" ca="1" si="3"/>
        <v>0</v>
      </c>
      <c r="S39" s="37">
        <f ca="1">R39*(1-LOOKUP($B39,DOM_COMB,'Características combustibles'!$I$6:$I$11))</f>
        <v>0</v>
      </c>
      <c r="T39" s="37">
        <f ca="1">R39*(1-(($F39/LOOKUP($B39,DOM_COMB,'Características combustibles'!$H$6:$H$11))/(((1-$F39)/LOOKUP($B39,DOM_COMB,'Características combustibles'!$G$6:$G$11))+($F39/LOOKUP($B39,DOM_COMB,'Características combustibles'!$H$6:$H$11)))))</f>
        <v>0</v>
      </c>
    </row>
    <row r="40" spans="2:20" x14ac:dyDescent="0.2">
      <c r="B40" s="16" t="s">
        <v>91</v>
      </c>
      <c r="C40" s="53"/>
      <c r="D40" s="53"/>
      <c r="E40" s="6">
        <f ca="1">IF(B40="","Rellene combustible",LOOKUP(B40,DOM_COMB,'Características combustibles'!$F$6:$F$11))</f>
        <v>7.0000000000000007E-2</v>
      </c>
      <c r="F40" s="56"/>
      <c r="G40" s="53"/>
      <c r="H40" s="53"/>
      <c r="I40" s="16"/>
      <c r="J40" s="25"/>
      <c r="K40" s="11" t="str">
        <f t="shared" si="0"/>
        <v>Rellene campos</v>
      </c>
      <c r="L40" s="34" t="str">
        <f>IF(OR(B40="",D40="",G40="",H40=""),"Rellene campos",LOOKUP(B40&amp;"-"&amp;D40&amp;"-"&amp;G40&amp;"-"&amp;H40,'Factores de emision'!$H$6:$H$74,'Factores de emision'!$G$6:$G$74))</f>
        <v>Rellene campos</v>
      </c>
      <c r="M40" s="11" t="str">
        <f t="shared" si="1"/>
        <v>Rellene campos</v>
      </c>
      <c r="N40" s="37">
        <f ca="1">IF(B40="","Rellene combustible",LOOKUP(B40,DOM_COMB,'Características combustibles'!$E$6:$E$11))</f>
        <v>3.1375917872674131</v>
      </c>
      <c r="O40" s="37">
        <f t="shared" ca="1" si="2"/>
        <v>0</v>
      </c>
      <c r="P40" s="37">
        <f ca="1">O40*(1-LOOKUP(B40,DOM_COMB,'Características combustibles'!$I$6:$I$11))</f>
        <v>0</v>
      </c>
      <c r="Q40" s="37">
        <f ca="1">O40*(1-(($F40/LOOKUP($B40,DOM_COMB,'Características combustibles'!$H$6:$H$11))/(((1-$F40)/LOOKUP($B40,DOM_COMB,'Características combustibles'!$G$6:$G$11))+($F40/LOOKUP($B40,DOM_COMB,'Características combustibles'!$H$6:$H$11)))))</f>
        <v>0</v>
      </c>
      <c r="R40" s="37">
        <f t="shared" ca="1" si="3"/>
        <v>0</v>
      </c>
      <c r="S40" s="37">
        <f ca="1">R40*(1-LOOKUP($B40,DOM_COMB,'Características combustibles'!$I$6:$I$11))</f>
        <v>0</v>
      </c>
      <c r="T40" s="37">
        <f ca="1">R40*(1-(($F40/LOOKUP($B40,DOM_COMB,'Características combustibles'!$H$6:$H$11))/(((1-$F40)/LOOKUP($B40,DOM_COMB,'Características combustibles'!$G$6:$G$11))+($F40/LOOKUP($B40,DOM_COMB,'Características combustibles'!$H$6:$H$11)))))</f>
        <v>0</v>
      </c>
    </row>
    <row r="41" spans="2:20" x14ac:dyDescent="0.2">
      <c r="B41" s="16" t="s">
        <v>91</v>
      </c>
      <c r="C41" s="53"/>
      <c r="D41" s="53"/>
      <c r="E41" s="6">
        <f ca="1">IF(B41="","Rellene combustible",LOOKUP(B41,DOM_COMB,'Características combustibles'!$F$6:$F$11))</f>
        <v>7.0000000000000007E-2</v>
      </c>
      <c r="F41" s="56"/>
      <c r="G41" s="53"/>
      <c r="H41" s="53"/>
      <c r="I41" s="16"/>
      <c r="J41" s="25"/>
      <c r="K41" s="11" t="str">
        <f t="shared" si="0"/>
        <v>Rellene campos</v>
      </c>
      <c r="L41" s="34" t="str">
        <f>IF(OR(B41="",D41="",G41="",H41=""),"Rellene campos",LOOKUP(B41&amp;"-"&amp;D41&amp;"-"&amp;G41&amp;"-"&amp;H41,'Factores de emision'!$H$6:$H$74,'Factores de emision'!$G$6:$G$74))</f>
        <v>Rellene campos</v>
      </c>
      <c r="M41" s="11" t="str">
        <f t="shared" si="1"/>
        <v>Rellene campos</v>
      </c>
      <c r="N41" s="37">
        <f ca="1">IF(B41="","Rellene combustible",LOOKUP(B41,DOM_COMB,'Características combustibles'!$E$6:$E$11))</f>
        <v>3.1375917872674131</v>
      </c>
      <c r="O41" s="37">
        <f t="shared" ca="1" si="2"/>
        <v>0</v>
      </c>
      <c r="P41" s="37">
        <f ca="1">O41*(1-LOOKUP(B41,DOM_COMB,'Características combustibles'!$I$6:$I$11))</f>
        <v>0</v>
      </c>
      <c r="Q41" s="37">
        <f ca="1">O41*(1-(($F41/LOOKUP($B41,DOM_COMB,'Características combustibles'!$H$6:$H$11))/(((1-$F41)/LOOKUP($B41,DOM_COMB,'Características combustibles'!$G$6:$G$11))+($F41/LOOKUP($B41,DOM_COMB,'Características combustibles'!$H$6:$H$11)))))</f>
        <v>0</v>
      </c>
      <c r="R41" s="37">
        <f t="shared" ca="1" si="3"/>
        <v>0</v>
      </c>
      <c r="S41" s="37">
        <f ca="1">R41*(1-LOOKUP($B41,DOM_COMB,'Características combustibles'!$I$6:$I$11))</f>
        <v>0</v>
      </c>
      <c r="T41" s="37">
        <f ca="1">R41*(1-(($F41/LOOKUP($B41,DOM_COMB,'Características combustibles'!$H$6:$H$11))/(((1-$F41)/LOOKUP($B41,DOM_COMB,'Características combustibles'!$G$6:$G$11))+($F41/LOOKUP($B41,DOM_COMB,'Características combustibles'!$H$6:$H$11)))))</f>
        <v>0</v>
      </c>
    </row>
    <row r="42" spans="2:20" x14ac:dyDescent="0.2">
      <c r="B42" s="16" t="s">
        <v>91</v>
      </c>
      <c r="C42" s="53"/>
      <c r="D42" s="53"/>
      <c r="E42" s="6">
        <f ca="1">IF(B42="","Rellene combustible",LOOKUP(B42,DOM_COMB,'Características combustibles'!$F$6:$F$11))</f>
        <v>7.0000000000000007E-2</v>
      </c>
      <c r="F42" s="56"/>
      <c r="G42" s="53"/>
      <c r="H42" s="53"/>
      <c r="I42" s="16"/>
      <c r="J42" s="25"/>
      <c r="K42" s="11" t="str">
        <f t="shared" si="0"/>
        <v>Rellene campos</v>
      </c>
      <c r="L42" s="34" t="str">
        <f>IF(OR(B42="",D42="",G42="",H42=""),"Rellene campos",LOOKUP(B42&amp;"-"&amp;D42&amp;"-"&amp;G42&amp;"-"&amp;H42,'Factores de emision'!$H$6:$H$74,'Factores de emision'!$G$6:$G$74))</f>
        <v>Rellene campos</v>
      </c>
      <c r="M42" s="11" t="str">
        <f t="shared" si="1"/>
        <v>Rellene campos</v>
      </c>
      <c r="N42" s="37">
        <f ca="1">IF(B42="","Rellene combustible",LOOKUP(B42,DOM_COMB,'Características combustibles'!$E$6:$E$11))</f>
        <v>3.1375917872674131</v>
      </c>
      <c r="O42" s="37">
        <f t="shared" ca="1" si="2"/>
        <v>0</v>
      </c>
      <c r="P42" s="37">
        <f ca="1">O42*(1-LOOKUP(B42,DOM_COMB,'Características combustibles'!$I$6:$I$11))</f>
        <v>0</v>
      </c>
      <c r="Q42" s="37">
        <f ca="1">O42*(1-(($F42/LOOKUP($B42,DOM_COMB,'Características combustibles'!$H$6:$H$11))/(((1-$F42)/LOOKUP($B42,DOM_COMB,'Características combustibles'!$G$6:$G$11))+($F42/LOOKUP($B42,DOM_COMB,'Características combustibles'!$H$6:$H$11)))))</f>
        <v>0</v>
      </c>
      <c r="R42" s="37">
        <f t="shared" ca="1" si="3"/>
        <v>0</v>
      </c>
      <c r="S42" s="37">
        <f ca="1">R42*(1-LOOKUP($B42,DOM_COMB,'Características combustibles'!$I$6:$I$11))</f>
        <v>0</v>
      </c>
      <c r="T42" s="37">
        <f ca="1">R42*(1-(($F42/LOOKUP($B42,DOM_COMB,'Características combustibles'!$H$6:$H$11))/(((1-$F42)/LOOKUP($B42,DOM_COMB,'Características combustibles'!$G$6:$G$11))+($F42/LOOKUP($B42,DOM_COMB,'Características combustibles'!$H$6:$H$11)))))</f>
        <v>0</v>
      </c>
    </row>
    <row r="43" spans="2:20" x14ac:dyDescent="0.2">
      <c r="B43" s="16" t="s">
        <v>91</v>
      </c>
      <c r="C43" s="53"/>
      <c r="D43" s="53"/>
      <c r="E43" s="6">
        <f ca="1">IF(B43="","Rellene combustible",LOOKUP(B43,DOM_COMB,'Características combustibles'!$F$6:$F$11))</f>
        <v>7.0000000000000007E-2</v>
      </c>
      <c r="F43" s="56"/>
      <c r="G43" s="53"/>
      <c r="H43" s="53"/>
      <c r="I43" s="16"/>
      <c r="J43" s="25"/>
      <c r="K43" s="11" t="str">
        <f t="shared" si="0"/>
        <v>Rellene campos</v>
      </c>
      <c r="L43" s="34" t="str">
        <f>IF(OR(B43="",D43="",G43="",H43=""),"Rellene campos",LOOKUP(B43&amp;"-"&amp;D43&amp;"-"&amp;G43&amp;"-"&amp;H43,'Factores de emision'!$H$6:$H$74,'Factores de emision'!$G$6:$G$74))</f>
        <v>Rellene campos</v>
      </c>
      <c r="M43" s="11" t="str">
        <f t="shared" si="1"/>
        <v>Rellene campos</v>
      </c>
      <c r="N43" s="37">
        <f ca="1">IF(B43="","Rellene combustible",LOOKUP(B43,DOM_COMB,'Características combustibles'!$E$6:$E$11))</f>
        <v>3.1375917872674131</v>
      </c>
      <c r="O43" s="37">
        <f t="shared" ca="1" si="2"/>
        <v>0</v>
      </c>
      <c r="P43" s="37">
        <f ca="1">O43*(1-LOOKUP(B43,DOM_COMB,'Características combustibles'!$I$6:$I$11))</f>
        <v>0</v>
      </c>
      <c r="Q43" s="37">
        <f ca="1">O43*(1-(($F43/LOOKUP($B43,DOM_COMB,'Características combustibles'!$H$6:$H$11))/(((1-$F43)/LOOKUP($B43,DOM_COMB,'Características combustibles'!$G$6:$G$11))+($F43/LOOKUP($B43,DOM_COMB,'Características combustibles'!$H$6:$H$11)))))</f>
        <v>0</v>
      </c>
      <c r="R43" s="37">
        <f t="shared" ca="1" si="3"/>
        <v>0</v>
      </c>
      <c r="S43" s="37">
        <f ca="1">R43*(1-LOOKUP($B43,DOM_COMB,'Características combustibles'!$I$6:$I$11))</f>
        <v>0</v>
      </c>
      <c r="T43" s="37">
        <f ca="1">R43*(1-(($F43/LOOKUP($B43,DOM_COMB,'Características combustibles'!$H$6:$H$11))/(((1-$F43)/LOOKUP($B43,DOM_COMB,'Características combustibles'!$G$6:$G$11))+($F43/LOOKUP($B43,DOM_COMB,'Características combustibles'!$H$6:$H$11)))))</f>
        <v>0</v>
      </c>
    </row>
    <row r="44" spans="2:20" x14ac:dyDescent="0.2">
      <c r="B44" s="16" t="s">
        <v>91</v>
      </c>
      <c r="C44" s="53"/>
      <c r="D44" s="53"/>
      <c r="E44" s="6">
        <f ca="1">IF(B44="","Rellene combustible",LOOKUP(B44,DOM_COMB,'Características combustibles'!$F$6:$F$11))</f>
        <v>7.0000000000000007E-2</v>
      </c>
      <c r="F44" s="56"/>
      <c r="G44" s="53"/>
      <c r="H44" s="53"/>
      <c r="I44" s="16"/>
      <c r="J44" s="25"/>
      <c r="K44" s="11" t="str">
        <f t="shared" si="0"/>
        <v>Rellene campos</v>
      </c>
      <c r="L44" s="34" t="str">
        <f>IF(OR(B44="",D44="",G44="",H44=""),"Rellene campos",LOOKUP(B44&amp;"-"&amp;D44&amp;"-"&amp;G44&amp;"-"&amp;H44,'Factores de emision'!$H$6:$H$74,'Factores de emision'!$G$6:$G$74))</f>
        <v>Rellene campos</v>
      </c>
      <c r="M44" s="11" t="str">
        <f t="shared" si="1"/>
        <v>Rellene campos</v>
      </c>
      <c r="N44" s="37">
        <f ca="1">IF(B44="","Rellene combustible",LOOKUP(B44,DOM_COMB,'Características combustibles'!$E$6:$E$11))</f>
        <v>3.1375917872674131</v>
      </c>
      <c r="O44" s="37">
        <f t="shared" ca="1" si="2"/>
        <v>0</v>
      </c>
      <c r="P44" s="37">
        <f ca="1">O44*(1-LOOKUP(B44,DOM_COMB,'Características combustibles'!$I$6:$I$11))</f>
        <v>0</v>
      </c>
      <c r="Q44" s="37">
        <f ca="1">O44*(1-(($F44/LOOKUP($B44,DOM_COMB,'Características combustibles'!$H$6:$H$11))/(((1-$F44)/LOOKUP($B44,DOM_COMB,'Características combustibles'!$G$6:$G$11))+($F44/LOOKUP($B44,DOM_COMB,'Características combustibles'!$H$6:$H$11)))))</f>
        <v>0</v>
      </c>
      <c r="R44" s="37">
        <f t="shared" ca="1" si="3"/>
        <v>0</v>
      </c>
      <c r="S44" s="37">
        <f ca="1">R44*(1-LOOKUP($B44,DOM_COMB,'Características combustibles'!$I$6:$I$11))</f>
        <v>0</v>
      </c>
      <c r="T44" s="37">
        <f ca="1">R44*(1-(($F44/LOOKUP($B44,DOM_COMB,'Características combustibles'!$H$6:$H$11))/(((1-$F44)/LOOKUP($B44,DOM_COMB,'Características combustibles'!$G$6:$G$11))+($F44/LOOKUP($B44,DOM_COMB,'Características combustibles'!$H$6:$H$11)))))</f>
        <v>0</v>
      </c>
    </row>
    <row r="45" spans="2:20" x14ac:dyDescent="0.2">
      <c r="B45" s="17" t="s">
        <v>91</v>
      </c>
      <c r="C45" s="54"/>
      <c r="D45" s="54"/>
      <c r="E45" s="7">
        <f ca="1">IF(B45="","Rellene combustible",LOOKUP(B45,DOM_COMB,'Características combustibles'!$F$6:$F$11))</f>
        <v>7.0000000000000007E-2</v>
      </c>
      <c r="F45" s="57"/>
      <c r="G45" s="54"/>
      <c r="H45" s="54"/>
      <c r="I45" s="17"/>
      <c r="J45" s="26"/>
      <c r="K45" s="13" t="str">
        <f t="shared" si="0"/>
        <v>Rellene campos</v>
      </c>
      <c r="L45" s="35" t="str">
        <f>IF(OR(B45="",D45="",G45="",H45=""),"Rellene campos",LOOKUP(B45&amp;"-"&amp;D45&amp;"-"&amp;G45&amp;"-"&amp;H45,'Factores de emision'!$H$6:$H$74,'Factores de emision'!$G$6:$G$74))</f>
        <v>Rellene campos</v>
      </c>
      <c r="M45" s="13" t="str">
        <f t="shared" si="1"/>
        <v>Rellene campos</v>
      </c>
      <c r="N45" s="38">
        <f ca="1">IF(B45="","Rellene combustible",LOOKUP(B45,DOM_COMB,'Características combustibles'!$E$6:$E$11))</f>
        <v>3.1375917872674131</v>
      </c>
      <c r="O45" s="38">
        <f t="shared" ca="1" si="2"/>
        <v>0</v>
      </c>
      <c r="P45" s="38">
        <f ca="1">O45*(1-LOOKUP(B45,DOM_COMB,'Características combustibles'!$I$6:$I$11))</f>
        <v>0</v>
      </c>
      <c r="Q45" s="38">
        <f ca="1">O45*(1-(($F45/LOOKUP($B45,DOM_COMB,'Características combustibles'!$H$6:$H$11))/(((1-$F45)/LOOKUP($B45,DOM_COMB,'Características combustibles'!$G$6:$G$11))+($F45/LOOKUP($B45,DOM_COMB,'Características combustibles'!$H$6:$H$11)))))</f>
        <v>0</v>
      </c>
      <c r="R45" s="38">
        <f t="shared" ca="1" si="3"/>
        <v>0</v>
      </c>
      <c r="S45" s="38">
        <f ca="1">R45*(1-LOOKUP($B45,DOM_COMB,'Características combustibles'!$I$6:$I$11))</f>
        <v>0</v>
      </c>
      <c r="T45" s="38">
        <f ca="1">R45*(1-(($F45/LOOKUP($B45,DOM_COMB,'Características combustibles'!$H$6:$H$11))/(((1-$F45)/LOOKUP($B45,DOM_COMB,'Características combustibles'!$G$6:$G$11))+($F45/LOOKUP($B45,DOM_COMB,'Características combustibles'!$H$6:$H$11)))))</f>
        <v>0</v>
      </c>
    </row>
    <row r="46" spans="2:20" x14ac:dyDescent="0.2">
      <c r="O46" s="27"/>
      <c r="P46" s="27"/>
      <c r="Q46" s="27"/>
      <c r="R46" s="27"/>
      <c r="S46" s="27"/>
      <c r="T46" s="27"/>
    </row>
  </sheetData>
  <sheetProtection algorithmName="SHA-512" hashValue="qff3oClfdeqIWHyc7N3f+0upUgKLiNdoSQJ+wp2iXLS0hirQfkxP4GZ//LEWxMscld7louqcy0k4rjTWhk4stQ==" saltValue="9KeQK3eG4/CpRnCvuhQeJg==" spinCount="100000" sheet="1" objects="1" scenarios="1" formatCells="0" formatColumns="0" formatRows="0" insertColumns="0" insertRows="0" insertHyperlinks="0" deleteColumns="0" deleteRows="0" sort="0" autoFilter="0" pivotTables="0"/>
  <protectedRanges>
    <protectedRange sqref="B6:D45 F6:J45" name="Rango1"/>
  </protectedRanges>
  <mergeCells count="2">
    <mergeCell ref="R4:T4"/>
    <mergeCell ref="O4:Q4"/>
  </mergeCells>
  <phoneticPr fontId="0" type="noConversion"/>
  <dataValidations count="5">
    <dataValidation type="list" allowBlank="1" showInputMessage="1" showErrorMessage="1" sqref="G6:G45">
      <formula1>DOM_NORM</formula1>
    </dataValidation>
    <dataValidation type="list" allowBlank="1" showInputMessage="1" showErrorMessage="1" sqref="D6:D45">
      <formula1>DOM_CLA</formula1>
    </dataValidation>
    <dataValidation type="list" allowBlank="1" showInputMessage="1" showErrorMessage="1" sqref="B6:B45">
      <formula1>DOM_COMB</formula1>
    </dataValidation>
    <dataValidation type="list" allowBlank="1" showInputMessage="1" showErrorMessage="1" sqref="H6:H45">
      <formula1>DOM_MODO</formula1>
    </dataValidation>
    <dataValidation type="decimal" allowBlank="1" showInputMessage="1" showErrorMessage="1" sqref="F6:F45">
      <formula1>E6</formula1>
      <formula2>1</formula2>
    </dataValidation>
  </dataValidations>
  <pageMargins left="0.75" right="0.75" top="1" bottom="1" header="0" footer="0"/>
  <pageSetup paperSize="9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5"/>
  <dimension ref="B2:T46"/>
  <sheetViews>
    <sheetView showGridLines="0" zoomScale="75" workbookViewId="0">
      <selection activeCell="B6" sqref="B6"/>
    </sheetView>
  </sheetViews>
  <sheetFormatPr baseColWidth="10" defaultColWidth="20.7109375" defaultRowHeight="12.75" x14ac:dyDescent="0.2"/>
  <cols>
    <col min="1" max="1" width="6.5703125" customWidth="1"/>
    <col min="2" max="6" width="20.7109375" customWidth="1"/>
    <col min="7" max="7" width="24.85546875" customWidth="1"/>
  </cols>
  <sheetData>
    <row r="2" spans="2:20" x14ac:dyDescent="0.2">
      <c r="B2" s="2" t="s">
        <v>113</v>
      </c>
      <c r="C2" s="4"/>
      <c r="E2" s="1"/>
      <c r="F2" s="1"/>
      <c r="G2" s="4"/>
      <c r="H2" s="4"/>
      <c r="I2" s="4"/>
      <c r="J2" s="4"/>
      <c r="K2" s="4"/>
    </row>
    <row r="3" spans="2:20" x14ac:dyDescent="0.2">
      <c r="H3" s="30"/>
    </row>
    <row r="4" spans="2:20" x14ac:dyDescent="0.2">
      <c r="O4" s="67" t="s">
        <v>70</v>
      </c>
      <c r="P4" s="68"/>
      <c r="Q4" s="69"/>
      <c r="R4" s="67" t="s">
        <v>71</v>
      </c>
      <c r="S4" s="68"/>
      <c r="T4" s="69"/>
    </row>
    <row r="5" spans="2:20" ht="53.25" customHeight="1" x14ac:dyDescent="0.2">
      <c r="B5" s="14" t="s">
        <v>35</v>
      </c>
      <c r="C5" s="14" t="s">
        <v>81</v>
      </c>
      <c r="D5" s="14" t="s">
        <v>79</v>
      </c>
      <c r="E5" s="14" t="s">
        <v>83</v>
      </c>
      <c r="F5" s="14" t="s">
        <v>82</v>
      </c>
      <c r="G5" s="14" t="s">
        <v>72</v>
      </c>
      <c r="H5" s="14" t="s">
        <v>98</v>
      </c>
      <c r="I5" s="14" t="s">
        <v>80</v>
      </c>
      <c r="J5" s="14" t="s">
        <v>84</v>
      </c>
      <c r="K5" s="14" t="s">
        <v>68</v>
      </c>
      <c r="L5" s="14" t="s">
        <v>38</v>
      </c>
      <c r="M5" s="14" t="s">
        <v>36</v>
      </c>
      <c r="N5" s="14" t="s">
        <v>39</v>
      </c>
      <c r="O5" s="14" t="s">
        <v>73</v>
      </c>
      <c r="P5" s="14" t="s">
        <v>74</v>
      </c>
      <c r="Q5" s="14" t="s">
        <v>75</v>
      </c>
      <c r="R5" s="14" t="s">
        <v>73</v>
      </c>
      <c r="S5" s="14" t="s">
        <v>74</v>
      </c>
      <c r="T5" s="14" t="s">
        <v>75</v>
      </c>
    </row>
    <row r="6" spans="2:20" x14ac:dyDescent="0.2">
      <c r="B6" s="15" t="s">
        <v>91</v>
      </c>
      <c r="C6" s="52"/>
      <c r="D6" s="52"/>
      <c r="E6" s="5">
        <f ca="1">IF(B6="","Rellene combustible",LOOKUP(B6,DOM_COMB,'Características combustibles'!$F$6:$F$11))</f>
        <v>7.0000000000000007E-2</v>
      </c>
      <c r="F6" s="55"/>
      <c r="G6" s="52"/>
      <c r="H6" s="52"/>
      <c r="I6" s="12">
        <f>'Escenario de base'!I6</f>
        <v>0</v>
      </c>
      <c r="J6" s="16"/>
      <c r="K6" s="12" t="str">
        <f>IF(OR(I6="",J6="",I6=0),"Rellene campos",J6*1000000/I6)</f>
        <v>Rellene campos</v>
      </c>
      <c r="L6" s="33" t="str">
        <f>IF(OR(B6="",D6="",G6="",H6=""),"Rellene campos",INDEX('Factores de emision'!$G$6:$G$74,MATCH(B6&amp;"-"&amp;D6&amp;"-"&amp;G6&amp;"-"&amp;H6,'Factores de emision'!$H$6:$H$74,0)))</f>
        <v>Rellene campos</v>
      </c>
      <c r="M6" s="12" t="str">
        <f>IF(OR(L6="",I6="",I6=0),"Rellene campos",I6*L6/1000000)</f>
        <v>Rellene campos</v>
      </c>
      <c r="N6" s="36">
        <f ca="1">IF(B6="","Rellene combustible",LOOKUP(B6,DOM_COMB,'Características combustibles'!$E$6:$E$11))</f>
        <v>3.1375917872674131</v>
      </c>
      <c r="O6" s="36">
        <f ca="1">IF(OR(ISTEXT(N6),J6="",ISTEXT(J6)),0,J6*N6)</f>
        <v>0</v>
      </c>
      <c r="P6" s="36">
        <f ca="1">O6*(1-LOOKUP($B6,DOM_COMB,'Características combustibles'!$I$6:$I$11))</f>
        <v>0</v>
      </c>
      <c r="Q6" s="36">
        <f ca="1">O6*(1-(($F6/LOOKUP($B6,DOM_COMB,'Características combustibles'!$H$6:$H$11))/(((1-$F6)/LOOKUP($B6,DOM_COMB,'Características combustibles'!$G$6:$G$11))+($F6/LOOKUP($B6,DOM_COMB,'Características combustibles'!$H$6:$H$11)))))</f>
        <v>0</v>
      </c>
      <c r="R6" s="36">
        <f ca="1">IF(OR(ISTEXT($N6),ISTEXT(M6)),0,M6*$N6)</f>
        <v>0</v>
      </c>
      <c r="S6" s="36">
        <f ca="1">R6*(1-LOOKUP($B6,DOM_COMB,'Características combustibles'!$I$6:$I$11))</f>
        <v>0</v>
      </c>
      <c r="T6" s="36">
        <f ca="1">R6*(1-(($F6/LOOKUP($B6,DOM_COMB,'Características combustibles'!$H$6:$H$11))/(((1-$F6)/LOOKUP($B6,DOM_COMB,'Características combustibles'!$G$6:$G$11))+($F6/LOOKUP($B6,DOM_COMB,'Características combustibles'!$H$6:$H$11)))))</f>
        <v>0</v>
      </c>
    </row>
    <row r="7" spans="2:20" x14ac:dyDescent="0.2">
      <c r="B7" s="16" t="s">
        <v>91</v>
      </c>
      <c r="C7" s="53"/>
      <c r="D7" s="53"/>
      <c r="E7" s="6">
        <f ca="1">IF(B7="","Rellene combustible",LOOKUP(B7,DOM_COMB,'Características combustibles'!$F$6:$F$11))</f>
        <v>7.0000000000000007E-2</v>
      </c>
      <c r="F7" s="56"/>
      <c r="G7" s="53"/>
      <c r="H7" s="53"/>
      <c r="I7" s="11">
        <f>'Escenario de base'!I7</f>
        <v>0</v>
      </c>
      <c r="J7" s="16"/>
      <c r="K7" s="11" t="str">
        <f t="shared" ref="K7:K45" si="0">IF(OR(I7="",J7="",I7=0),"Rellene campos",J7*1000000/I7)</f>
        <v>Rellene campos</v>
      </c>
      <c r="L7" s="34" t="str">
        <f>IF(OR(B7="",D7="",G7="",H7=""),"Rellene campos",LOOKUP(B7&amp;"-"&amp;D7&amp;"-"&amp;G7&amp;"-"&amp;H7,'Factores de emision'!$H$6:$H$74,'Factores de emision'!$G$6:$G$74))</f>
        <v>Rellene campos</v>
      </c>
      <c r="M7" s="11" t="str">
        <f t="shared" ref="M7:M45" si="1">IF(OR(L7="",I7="",I7=0),"Rellene campos",I7*L7/1000000)</f>
        <v>Rellene campos</v>
      </c>
      <c r="N7" s="37">
        <f ca="1">IF(B7="","Rellene combustible",LOOKUP(B7,DOM_COMB,'Características combustibles'!$E$6:$E$11))</f>
        <v>3.1375917872674131</v>
      </c>
      <c r="O7" s="37">
        <f t="shared" ref="O7:O45" ca="1" si="2">IF(OR(ISTEXT(N7),J7="",ISTEXT(J7)),0,J7*N7)</f>
        <v>0</v>
      </c>
      <c r="P7" s="37">
        <f ca="1">O7*(1-LOOKUP(B7,DOM_COMB,'Características combustibles'!$I$6:$I$11))</f>
        <v>0</v>
      </c>
      <c r="Q7" s="37">
        <f ca="1">O7*(1-(($F7/LOOKUP($B7,DOM_COMB,'Características combustibles'!$H$6:$H$11))/(((1-$F7)/LOOKUP($B7,DOM_COMB,'Características combustibles'!$G$6:$G$11))+($F7/LOOKUP($B7,DOM_COMB,'Características combustibles'!$H$6:$H$11)))))</f>
        <v>0</v>
      </c>
      <c r="R7" s="37">
        <f t="shared" ref="R7:R45" ca="1" si="3">IF(OR(ISTEXT($N7),ISTEXT(M7)),0,M7*$N7)</f>
        <v>0</v>
      </c>
      <c r="S7" s="37">
        <f ca="1">R7*(1-LOOKUP($B7,DOM_COMB,'Características combustibles'!$I$6:$I$11))</f>
        <v>0</v>
      </c>
      <c r="T7" s="37">
        <f ca="1">R7*(1-(($F7/LOOKUP($B7,DOM_COMB,'Características combustibles'!$H$6:$H$11))/(((1-$F7)/LOOKUP($B7,DOM_COMB,'Características combustibles'!$G$6:$G$11))+($F7/LOOKUP($B7,DOM_COMB,'Características combustibles'!$H$6:$H$11)))))</f>
        <v>0</v>
      </c>
    </row>
    <row r="8" spans="2:20" x14ac:dyDescent="0.2">
      <c r="B8" s="16" t="s">
        <v>91</v>
      </c>
      <c r="C8" s="53"/>
      <c r="D8" s="53"/>
      <c r="E8" s="6">
        <f ca="1">IF(B8="","Rellene combustible",LOOKUP(B8,DOM_COMB,'Características combustibles'!$F$6:$F$11))</f>
        <v>7.0000000000000007E-2</v>
      </c>
      <c r="F8" s="56"/>
      <c r="G8" s="53"/>
      <c r="H8" s="53"/>
      <c r="I8" s="11">
        <f>'Escenario de base'!I8</f>
        <v>0</v>
      </c>
      <c r="J8" s="16"/>
      <c r="K8" s="11" t="str">
        <f t="shared" si="0"/>
        <v>Rellene campos</v>
      </c>
      <c r="L8" s="34" t="str">
        <f>IF(OR(B8="",D8="",G8="",H8=""),"Rellene campos",LOOKUP(B8&amp;"-"&amp;D8&amp;"-"&amp;G8&amp;"-"&amp;H8,'Factores de emision'!$H$6:$H$74,'Factores de emision'!$G$6:$G$74))</f>
        <v>Rellene campos</v>
      </c>
      <c r="M8" s="11" t="str">
        <f t="shared" si="1"/>
        <v>Rellene campos</v>
      </c>
      <c r="N8" s="37">
        <f ca="1">IF(B8="","Rellene combustible",LOOKUP(B8,DOM_COMB,'Características combustibles'!$E$6:$E$11))</f>
        <v>3.1375917872674131</v>
      </c>
      <c r="O8" s="37">
        <f t="shared" ca="1" si="2"/>
        <v>0</v>
      </c>
      <c r="P8" s="37">
        <f ca="1">O8*(1-LOOKUP(B8,DOM_COMB,'Características combustibles'!$I$6:$I$11))</f>
        <v>0</v>
      </c>
      <c r="Q8" s="37">
        <f ca="1">O8*(1-(($F8/LOOKUP($B8,DOM_COMB,'Características combustibles'!$H$6:$H$11))/(((1-$F8)/LOOKUP($B8,DOM_COMB,'Características combustibles'!$G$6:$G$11))+($F8/LOOKUP($B8,DOM_COMB,'Características combustibles'!$H$6:$H$11)))))</f>
        <v>0</v>
      </c>
      <c r="R8" s="37">
        <f t="shared" ca="1" si="3"/>
        <v>0</v>
      </c>
      <c r="S8" s="37">
        <f ca="1">R8*(1-LOOKUP($B8,DOM_COMB,'Características combustibles'!$I$6:$I$11))</f>
        <v>0</v>
      </c>
      <c r="T8" s="37">
        <f ca="1">R8*(1-(($F8/LOOKUP($B8,DOM_COMB,'Características combustibles'!$H$6:$H$11))/(((1-$F8)/LOOKUP($B8,DOM_COMB,'Características combustibles'!$G$6:$G$11))+($F8/LOOKUP($B8,DOM_COMB,'Características combustibles'!$H$6:$H$11)))))</f>
        <v>0</v>
      </c>
    </row>
    <row r="9" spans="2:20" x14ac:dyDescent="0.2">
      <c r="B9" s="16" t="s">
        <v>91</v>
      </c>
      <c r="C9" s="53"/>
      <c r="D9" s="53"/>
      <c r="E9" s="6">
        <f ca="1">IF(B9="","Rellene combustible",LOOKUP(B9,DOM_COMB,'Características combustibles'!$F$6:$F$11))</f>
        <v>7.0000000000000007E-2</v>
      </c>
      <c r="F9" s="56"/>
      <c r="G9" s="53"/>
      <c r="H9" s="53"/>
      <c r="I9" s="59">
        <f>'Escenario de base'!I9</f>
        <v>0</v>
      </c>
      <c r="J9" s="16"/>
      <c r="K9" s="43" t="str">
        <f t="shared" si="0"/>
        <v>Rellene campos</v>
      </c>
      <c r="L9" s="34" t="str">
        <f>IF(OR(B9="",D9="",G9="",H9=""),"Rellene campos",LOOKUP(B9&amp;"-"&amp;D9&amp;"-"&amp;G9&amp;"-"&amp;H9,'Factores de emision'!$H$6:$H$74,'Factores de emision'!$G$6:$G$74))</f>
        <v>Rellene campos</v>
      </c>
      <c r="M9" s="11" t="str">
        <f t="shared" si="1"/>
        <v>Rellene campos</v>
      </c>
      <c r="N9" s="37">
        <f ca="1">IF(B9="","Rellene combustible",LOOKUP(B9,DOM_COMB,'Características combustibles'!$E$6:$E$11))</f>
        <v>3.1375917872674131</v>
      </c>
      <c r="O9" s="37">
        <f t="shared" ca="1" si="2"/>
        <v>0</v>
      </c>
      <c r="P9" s="37">
        <f ca="1">O9*(1-LOOKUP(B9,DOM_COMB,'Características combustibles'!$I$6:$I$11))</f>
        <v>0</v>
      </c>
      <c r="Q9" s="37">
        <f ca="1">O9*(1-(($F9/LOOKUP($B9,DOM_COMB,'Características combustibles'!$H$6:$H$11))/(((1-$F9)/LOOKUP($B9,DOM_COMB,'Características combustibles'!$G$6:$G$11))+($F9/LOOKUP($B9,DOM_COMB,'Características combustibles'!$H$6:$H$11)))))</f>
        <v>0</v>
      </c>
      <c r="R9" s="37">
        <f t="shared" ca="1" si="3"/>
        <v>0</v>
      </c>
      <c r="S9" s="37">
        <f ca="1">R9*(1-LOOKUP($B9,DOM_COMB,'Características combustibles'!$I$6:$I$11))</f>
        <v>0</v>
      </c>
      <c r="T9" s="37">
        <f ca="1">R9*(1-(($F9/LOOKUP($B9,DOM_COMB,'Características combustibles'!$H$6:$H$11))/(((1-$F9)/LOOKUP($B9,DOM_COMB,'Características combustibles'!$G$6:$G$11))+($F9/LOOKUP($B9,DOM_COMB,'Características combustibles'!$H$6:$H$11)))))</f>
        <v>0</v>
      </c>
    </row>
    <row r="10" spans="2:20" x14ac:dyDescent="0.2">
      <c r="B10" s="16" t="s">
        <v>91</v>
      </c>
      <c r="C10" s="53"/>
      <c r="D10" s="53"/>
      <c r="E10" s="6">
        <f ca="1">IF(B10="","Rellene combustible",LOOKUP(B10,DOM_COMB,'Características combustibles'!$F$6:$F$11))</f>
        <v>7.0000000000000007E-2</v>
      </c>
      <c r="F10" s="56"/>
      <c r="G10" s="53"/>
      <c r="H10" s="53"/>
      <c r="I10" s="11">
        <f>'Escenario de base'!I10</f>
        <v>0</v>
      </c>
      <c r="J10" s="16"/>
      <c r="K10" s="11" t="str">
        <f t="shared" si="0"/>
        <v>Rellene campos</v>
      </c>
      <c r="L10" s="34" t="str">
        <f>IF(OR(B10="",D10="",G10="",H10=""),"Rellene campos",LOOKUP(B10&amp;"-"&amp;D10&amp;"-"&amp;G10&amp;"-"&amp;H10,'Factores de emision'!$H$6:$H$74,'Factores de emision'!$G$6:$G$74))</f>
        <v>Rellene campos</v>
      </c>
      <c r="M10" s="11" t="str">
        <f t="shared" si="1"/>
        <v>Rellene campos</v>
      </c>
      <c r="N10" s="37">
        <f ca="1">IF(B10="","Rellene combustible",LOOKUP(B10,DOM_COMB,'Características combustibles'!$E$6:$E$11))</f>
        <v>3.1375917872674131</v>
      </c>
      <c r="O10" s="37">
        <f t="shared" ca="1" si="2"/>
        <v>0</v>
      </c>
      <c r="P10" s="37">
        <f ca="1">O10*(1-LOOKUP(B10,DOM_COMB,'Características combustibles'!$I$6:$I$11))</f>
        <v>0</v>
      </c>
      <c r="Q10" s="37">
        <f ca="1">O10*(1-(($F10/LOOKUP($B10,DOM_COMB,'Características combustibles'!$H$6:$H$11))/(((1-$F10)/LOOKUP($B10,DOM_COMB,'Características combustibles'!$G$6:$G$11))+($F10/LOOKUP($B10,DOM_COMB,'Características combustibles'!$H$6:$H$11)))))</f>
        <v>0</v>
      </c>
      <c r="R10" s="37">
        <f t="shared" ca="1" si="3"/>
        <v>0</v>
      </c>
      <c r="S10" s="37">
        <f ca="1">R10*(1-LOOKUP($B10,DOM_COMB,'Características combustibles'!$I$6:$I$11))</f>
        <v>0</v>
      </c>
      <c r="T10" s="37">
        <f ca="1">R10*(1-(($F10/LOOKUP($B10,DOM_COMB,'Características combustibles'!$H$6:$H$11))/(((1-$F10)/LOOKUP($B10,DOM_COMB,'Características combustibles'!$G$6:$G$11))+($F10/LOOKUP($B10,DOM_COMB,'Características combustibles'!$H$6:$H$11)))))</f>
        <v>0</v>
      </c>
    </row>
    <row r="11" spans="2:20" x14ac:dyDescent="0.2">
      <c r="B11" s="16" t="s">
        <v>91</v>
      </c>
      <c r="C11" s="53"/>
      <c r="D11" s="53"/>
      <c r="E11" s="6">
        <f ca="1">IF(B11="","Rellene combustible",LOOKUP(B11,DOM_COMB,'Características combustibles'!$F$6:$F$11))</f>
        <v>7.0000000000000007E-2</v>
      </c>
      <c r="F11" s="56"/>
      <c r="G11" s="53"/>
      <c r="H11" s="53"/>
      <c r="I11" s="59">
        <f>'Escenario de base'!I11</f>
        <v>0</v>
      </c>
      <c r="J11" s="16"/>
      <c r="K11" s="11" t="str">
        <f t="shared" si="0"/>
        <v>Rellene campos</v>
      </c>
      <c r="L11" s="34" t="str">
        <f>IF(OR(B11="",D11="",G11="",H11=""),"Rellene campos",LOOKUP(B11&amp;"-"&amp;D11&amp;"-"&amp;G11&amp;"-"&amp;H11,'Factores de emision'!$H$6:$H$74,'Factores de emision'!$G$6:$G$74))</f>
        <v>Rellene campos</v>
      </c>
      <c r="M11" s="11" t="str">
        <f t="shared" si="1"/>
        <v>Rellene campos</v>
      </c>
      <c r="N11" s="37">
        <f ca="1">IF(B11="","Rellene combustible",LOOKUP(B11,DOM_COMB,'Características combustibles'!$E$6:$E$11))</f>
        <v>3.1375917872674131</v>
      </c>
      <c r="O11" s="37">
        <f t="shared" ca="1" si="2"/>
        <v>0</v>
      </c>
      <c r="P11" s="37">
        <f ca="1">O11*(1-LOOKUP(B11,DOM_COMB,'Características combustibles'!$I$6:$I$11))</f>
        <v>0</v>
      </c>
      <c r="Q11" s="37">
        <f ca="1">O11*(1-(($F11/LOOKUP($B11,DOM_COMB,'Características combustibles'!$H$6:$H$11))/(((1-$F11)/LOOKUP($B11,DOM_COMB,'Características combustibles'!$G$6:$G$11))+($F11/LOOKUP($B11,DOM_COMB,'Características combustibles'!$H$6:$H$11)))))</f>
        <v>0</v>
      </c>
      <c r="R11" s="37">
        <f t="shared" ca="1" si="3"/>
        <v>0</v>
      </c>
      <c r="S11" s="37">
        <f ca="1">R11*(1-LOOKUP($B11,DOM_COMB,'Características combustibles'!$I$6:$I$11))</f>
        <v>0</v>
      </c>
      <c r="T11" s="37">
        <f ca="1">R11*(1-(($F11/LOOKUP($B11,DOM_COMB,'Características combustibles'!$H$6:$H$11))/(((1-$F11)/LOOKUP($B11,DOM_COMB,'Características combustibles'!$G$6:$G$11))+($F11/LOOKUP($B11,DOM_COMB,'Características combustibles'!$H$6:$H$11)))))</f>
        <v>0</v>
      </c>
    </row>
    <row r="12" spans="2:20" x14ac:dyDescent="0.2">
      <c r="B12" s="16" t="s">
        <v>91</v>
      </c>
      <c r="C12" s="53"/>
      <c r="D12" s="53"/>
      <c r="E12" s="6">
        <f ca="1">IF(B12="","Rellene combustible",LOOKUP(B12,DOM_COMB,'Características combustibles'!$F$6:$F$11))</f>
        <v>7.0000000000000007E-2</v>
      </c>
      <c r="F12" s="56"/>
      <c r="G12" s="53"/>
      <c r="H12" s="53"/>
      <c r="I12" s="11">
        <f>'Escenario de base'!I12</f>
        <v>0</v>
      </c>
      <c r="J12" s="16"/>
      <c r="K12" s="43" t="str">
        <f t="shared" si="0"/>
        <v>Rellene campos</v>
      </c>
      <c r="L12" s="34" t="str">
        <f>IF(OR(B12="",D12="",G12="",H12=""),"Rellene campos",LOOKUP(B12&amp;"-"&amp;D12&amp;"-"&amp;G12&amp;"-"&amp;H12,'Factores de emision'!$H$6:$H$74,'Factores de emision'!$G$6:$G$74))</f>
        <v>Rellene campos</v>
      </c>
      <c r="M12" s="11" t="str">
        <f t="shared" si="1"/>
        <v>Rellene campos</v>
      </c>
      <c r="N12" s="37">
        <f ca="1">IF(B12="","Rellene combustible",LOOKUP(B12,DOM_COMB,'Características combustibles'!$E$6:$E$11))</f>
        <v>3.1375917872674131</v>
      </c>
      <c r="O12" s="37">
        <f t="shared" ca="1" si="2"/>
        <v>0</v>
      </c>
      <c r="P12" s="37">
        <f ca="1">O12*(1-LOOKUP(B12,DOM_COMB,'Características combustibles'!$I$6:$I$11))</f>
        <v>0</v>
      </c>
      <c r="Q12" s="37">
        <f ca="1">O12*(1-(($F12/LOOKUP($B12,DOM_COMB,'Características combustibles'!$H$6:$H$11))/(((1-$F12)/LOOKUP($B12,DOM_COMB,'Características combustibles'!$G$6:$G$11))+($F12/LOOKUP($B12,DOM_COMB,'Características combustibles'!$H$6:$H$11)))))</f>
        <v>0</v>
      </c>
      <c r="R12" s="37">
        <f t="shared" ca="1" si="3"/>
        <v>0</v>
      </c>
      <c r="S12" s="37">
        <f ca="1">R12*(1-LOOKUP($B12,DOM_COMB,'Características combustibles'!$I$6:$I$11))</f>
        <v>0</v>
      </c>
      <c r="T12" s="37">
        <f ca="1">R12*(1-(($F12/LOOKUP($B12,DOM_COMB,'Características combustibles'!$H$6:$H$11))/(((1-$F12)/LOOKUP($B12,DOM_COMB,'Características combustibles'!$G$6:$G$11))+($F12/LOOKUP($B12,DOM_COMB,'Características combustibles'!$H$6:$H$11)))))</f>
        <v>0</v>
      </c>
    </row>
    <row r="13" spans="2:20" x14ac:dyDescent="0.2">
      <c r="B13" s="16" t="s">
        <v>91</v>
      </c>
      <c r="C13" s="53"/>
      <c r="D13" s="53"/>
      <c r="E13" s="6">
        <f ca="1">IF(B13="","Rellene combustible",LOOKUP(B13,DOM_COMB,'Características combustibles'!$F$6:$F$11))</f>
        <v>7.0000000000000007E-2</v>
      </c>
      <c r="F13" s="56"/>
      <c r="G13" s="53"/>
      <c r="H13" s="53"/>
      <c r="I13" s="11">
        <f>'Escenario de base'!I13</f>
        <v>0</v>
      </c>
      <c r="J13" s="16"/>
      <c r="K13" s="11" t="str">
        <f t="shared" si="0"/>
        <v>Rellene campos</v>
      </c>
      <c r="L13" s="34" t="str">
        <f>IF(OR(B13="",D13="",G13="",H13=""),"Rellene campos",LOOKUP(B13&amp;"-"&amp;D13&amp;"-"&amp;G13&amp;"-"&amp;H13,'Factores de emision'!$H$6:$H$74,'Factores de emision'!$G$6:$G$74))</f>
        <v>Rellene campos</v>
      </c>
      <c r="M13" s="11" t="str">
        <f t="shared" si="1"/>
        <v>Rellene campos</v>
      </c>
      <c r="N13" s="37">
        <f ca="1">IF(B13="","Rellene combustible",LOOKUP(B13,DOM_COMB,'Características combustibles'!$E$6:$E$11))</f>
        <v>3.1375917872674131</v>
      </c>
      <c r="O13" s="37">
        <f t="shared" ca="1" si="2"/>
        <v>0</v>
      </c>
      <c r="P13" s="37">
        <f ca="1">O13*(1-LOOKUP(B13,DOM_COMB,'Características combustibles'!$I$6:$I$11))</f>
        <v>0</v>
      </c>
      <c r="Q13" s="37">
        <f ca="1">O13*(1-(($F13/LOOKUP($B13,DOM_COMB,'Características combustibles'!$H$6:$H$11))/(((1-$F13)/LOOKUP($B13,DOM_COMB,'Características combustibles'!$G$6:$G$11))+($F13/LOOKUP($B13,DOM_COMB,'Características combustibles'!$H$6:$H$11)))))</f>
        <v>0</v>
      </c>
      <c r="R13" s="37">
        <f t="shared" ca="1" si="3"/>
        <v>0</v>
      </c>
      <c r="S13" s="37">
        <f ca="1">R13*(1-LOOKUP($B13,DOM_COMB,'Características combustibles'!$I$6:$I$11))</f>
        <v>0</v>
      </c>
      <c r="T13" s="37">
        <f ca="1">R13*(1-(($F13/LOOKUP($B13,DOM_COMB,'Características combustibles'!$H$6:$H$11))/(((1-$F13)/LOOKUP($B13,DOM_COMB,'Características combustibles'!$G$6:$G$11))+($F13/LOOKUP($B13,DOM_COMB,'Características combustibles'!$H$6:$H$11)))))</f>
        <v>0</v>
      </c>
    </row>
    <row r="14" spans="2:20" x14ac:dyDescent="0.2">
      <c r="B14" s="16" t="s">
        <v>91</v>
      </c>
      <c r="C14" s="53"/>
      <c r="D14" s="53"/>
      <c r="E14" s="6">
        <f ca="1">IF(B14="","Rellene combustible",LOOKUP(B14,DOM_COMB,'Características combustibles'!$F$6:$F$11))</f>
        <v>7.0000000000000007E-2</v>
      </c>
      <c r="F14" s="56"/>
      <c r="G14" s="53"/>
      <c r="H14" s="53"/>
      <c r="I14" s="59">
        <f>'Escenario de base'!I14</f>
        <v>0</v>
      </c>
      <c r="J14" s="16"/>
      <c r="K14" s="11" t="str">
        <f t="shared" si="0"/>
        <v>Rellene campos</v>
      </c>
      <c r="L14" s="34" t="str">
        <f>IF(OR(B14="",D14="",G14="",H14=""),"Rellene campos",LOOKUP(B14&amp;"-"&amp;D14&amp;"-"&amp;G14&amp;"-"&amp;H14,'Factores de emision'!$H$6:$H$74,'Factores de emision'!$G$6:$G$74))</f>
        <v>Rellene campos</v>
      </c>
      <c r="M14" s="11" t="str">
        <f t="shared" si="1"/>
        <v>Rellene campos</v>
      </c>
      <c r="N14" s="37">
        <f ca="1">IF(B14="","Rellene combustible",LOOKUP(B14,DOM_COMB,'Características combustibles'!$E$6:$E$11))</f>
        <v>3.1375917872674131</v>
      </c>
      <c r="O14" s="37">
        <f t="shared" ca="1" si="2"/>
        <v>0</v>
      </c>
      <c r="P14" s="37">
        <f ca="1">O14*(1-LOOKUP(B14,DOM_COMB,'Características combustibles'!$I$6:$I$11))</f>
        <v>0</v>
      </c>
      <c r="Q14" s="37">
        <f ca="1">O14*(1-(($F14/LOOKUP($B14,DOM_COMB,'Características combustibles'!$H$6:$H$11))/(((1-$F14)/LOOKUP($B14,DOM_COMB,'Características combustibles'!$G$6:$G$11))+($F14/LOOKUP($B14,DOM_COMB,'Características combustibles'!$H$6:$H$11)))))</f>
        <v>0</v>
      </c>
      <c r="R14" s="37">
        <f t="shared" ca="1" si="3"/>
        <v>0</v>
      </c>
      <c r="S14" s="37">
        <f ca="1">R14*(1-LOOKUP($B14,DOM_COMB,'Características combustibles'!$I$6:$I$11))</f>
        <v>0</v>
      </c>
      <c r="T14" s="37">
        <f ca="1">R14*(1-(($F14/LOOKUP($B14,DOM_COMB,'Características combustibles'!$H$6:$H$11))/(((1-$F14)/LOOKUP($B14,DOM_COMB,'Características combustibles'!$G$6:$G$11))+($F14/LOOKUP($B14,DOM_COMB,'Características combustibles'!$H$6:$H$11)))))</f>
        <v>0</v>
      </c>
    </row>
    <row r="15" spans="2:20" x14ac:dyDescent="0.2">
      <c r="B15" s="16" t="s">
        <v>91</v>
      </c>
      <c r="C15" s="53"/>
      <c r="D15" s="53"/>
      <c r="E15" s="6">
        <f ca="1">IF(B15="","Rellene combustible",LOOKUP(B15,DOM_COMB,'Características combustibles'!$F$6:$F$11))</f>
        <v>7.0000000000000007E-2</v>
      </c>
      <c r="F15" s="56"/>
      <c r="G15" s="53"/>
      <c r="H15" s="53"/>
      <c r="I15" s="11">
        <f>'Escenario de base'!I15</f>
        <v>0</v>
      </c>
      <c r="J15" s="16"/>
      <c r="K15" s="43" t="str">
        <f t="shared" si="0"/>
        <v>Rellene campos</v>
      </c>
      <c r="L15" s="34" t="str">
        <f>IF(OR(B15="",D15="",G15="",H15=""),"Rellene campos",LOOKUP(B15&amp;"-"&amp;D15&amp;"-"&amp;G15&amp;"-"&amp;H15,'Factores de emision'!$H$6:$H$74,'Factores de emision'!$G$6:$G$74))</f>
        <v>Rellene campos</v>
      </c>
      <c r="M15" s="11" t="str">
        <f t="shared" si="1"/>
        <v>Rellene campos</v>
      </c>
      <c r="N15" s="37">
        <f ca="1">IF(B15="","Rellene combustible",LOOKUP(B15,DOM_COMB,'Características combustibles'!$E$6:$E$11))</f>
        <v>3.1375917872674131</v>
      </c>
      <c r="O15" s="37">
        <f t="shared" ca="1" si="2"/>
        <v>0</v>
      </c>
      <c r="P15" s="37">
        <f ca="1">O15*(1-LOOKUP(B15,DOM_COMB,'Características combustibles'!$I$6:$I$11))</f>
        <v>0</v>
      </c>
      <c r="Q15" s="37">
        <f ca="1">O15*(1-(($F15/LOOKUP($B15,DOM_COMB,'Características combustibles'!$H$6:$H$11))/(((1-$F15)/LOOKUP($B15,DOM_COMB,'Características combustibles'!$G$6:$G$11))+($F15/LOOKUP($B15,DOM_COMB,'Características combustibles'!$H$6:$H$11)))))</f>
        <v>0</v>
      </c>
      <c r="R15" s="37">
        <f t="shared" ca="1" si="3"/>
        <v>0</v>
      </c>
      <c r="S15" s="37">
        <f ca="1">R15*(1-LOOKUP($B15,DOM_COMB,'Características combustibles'!$I$6:$I$11))</f>
        <v>0</v>
      </c>
      <c r="T15" s="37">
        <f ca="1">R15*(1-(($F15/LOOKUP($B15,DOM_COMB,'Características combustibles'!$H$6:$H$11))/(((1-$F15)/LOOKUP($B15,DOM_COMB,'Características combustibles'!$G$6:$G$11))+($F15/LOOKUP($B15,DOM_COMB,'Características combustibles'!$H$6:$H$11)))))</f>
        <v>0</v>
      </c>
    </row>
    <row r="16" spans="2:20" x14ac:dyDescent="0.2">
      <c r="B16" s="16" t="s">
        <v>91</v>
      </c>
      <c r="C16" s="53"/>
      <c r="D16" s="53"/>
      <c r="E16" s="6">
        <f ca="1">IF(B16="","Rellene combustible",LOOKUP(B16,DOM_COMB,'Características combustibles'!$F$6:$F$11))</f>
        <v>7.0000000000000007E-2</v>
      </c>
      <c r="F16" s="56"/>
      <c r="G16" s="53"/>
      <c r="H16" s="53"/>
      <c r="I16" s="11">
        <f>'Escenario de base'!I16</f>
        <v>0</v>
      </c>
      <c r="J16" s="16"/>
      <c r="K16" s="11" t="str">
        <f t="shared" si="0"/>
        <v>Rellene campos</v>
      </c>
      <c r="L16" s="34" t="str">
        <f>IF(OR(B16="",D16="",G16="",H16=""),"Rellene campos",LOOKUP(B16&amp;"-"&amp;D16&amp;"-"&amp;G16&amp;"-"&amp;H16,'Factores de emision'!$H$6:$H$74,'Factores de emision'!$G$6:$G$74))</f>
        <v>Rellene campos</v>
      </c>
      <c r="M16" s="11" t="str">
        <f t="shared" si="1"/>
        <v>Rellene campos</v>
      </c>
      <c r="N16" s="37">
        <f ca="1">IF(B16="","Rellene combustible",LOOKUP(B16,DOM_COMB,'Características combustibles'!$E$6:$E$11))</f>
        <v>3.1375917872674131</v>
      </c>
      <c r="O16" s="37">
        <f t="shared" ca="1" si="2"/>
        <v>0</v>
      </c>
      <c r="P16" s="37">
        <f ca="1">O16*(1-LOOKUP(B16,DOM_COMB,'Características combustibles'!$I$6:$I$11))</f>
        <v>0</v>
      </c>
      <c r="Q16" s="37">
        <f ca="1">O16*(1-(($F16/LOOKUP($B16,DOM_COMB,'Características combustibles'!$H$6:$H$11))/(((1-$F16)/LOOKUP($B16,DOM_COMB,'Características combustibles'!$G$6:$G$11))+($F16/LOOKUP($B16,DOM_COMB,'Características combustibles'!$H$6:$H$11)))))</f>
        <v>0</v>
      </c>
      <c r="R16" s="37">
        <f t="shared" ca="1" si="3"/>
        <v>0</v>
      </c>
      <c r="S16" s="37">
        <f ca="1">R16*(1-LOOKUP($B16,DOM_COMB,'Características combustibles'!$I$6:$I$11))</f>
        <v>0</v>
      </c>
      <c r="T16" s="37">
        <f ca="1">R16*(1-(($F16/LOOKUP($B16,DOM_COMB,'Características combustibles'!$H$6:$H$11))/(((1-$F16)/LOOKUP($B16,DOM_COMB,'Características combustibles'!$G$6:$G$11))+($F16/LOOKUP($B16,DOM_COMB,'Características combustibles'!$H$6:$H$11)))))</f>
        <v>0</v>
      </c>
    </row>
    <row r="17" spans="2:20" x14ac:dyDescent="0.2">
      <c r="B17" s="16" t="s">
        <v>91</v>
      </c>
      <c r="C17" s="53"/>
      <c r="D17" s="53"/>
      <c r="E17" s="6">
        <f ca="1">IF(B17="","Rellene combustible",LOOKUP(B17,DOM_COMB,'Características combustibles'!$F$6:$F$11))</f>
        <v>7.0000000000000007E-2</v>
      </c>
      <c r="F17" s="56"/>
      <c r="G17" s="53"/>
      <c r="H17" s="53"/>
      <c r="I17" s="11">
        <f>'Escenario de base'!I17</f>
        <v>0</v>
      </c>
      <c r="J17" s="16"/>
      <c r="K17" s="11" t="str">
        <f t="shared" si="0"/>
        <v>Rellene campos</v>
      </c>
      <c r="L17" s="34" t="str">
        <f>IF(OR(B17="",D17="",G17="",H17=""),"Rellene campos",LOOKUP(B17&amp;"-"&amp;D17&amp;"-"&amp;G17&amp;"-"&amp;H17,'Factores de emision'!$H$6:$H$74,'Factores de emision'!$G$6:$G$74))</f>
        <v>Rellene campos</v>
      </c>
      <c r="M17" s="11" t="str">
        <f t="shared" si="1"/>
        <v>Rellene campos</v>
      </c>
      <c r="N17" s="37">
        <f ca="1">IF(B17="","Rellene combustible",LOOKUP(B17,DOM_COMB,'Características combustibles'!$E$6:$E$11))</f>
        <v>3.1375917872674131</v>
      </c>
      <c r="O17" s="37">
        <f t="shared" ca="1" si="2"/>
        <v>0</v>
      </c>
      <c r="P17" s="37">
        <f ca="1">O17*(1-LOOKUP(B17,DOM_COMB,'Características combustibles'!$I$6:$I$11))</f>
        <v>0</v>
      </c>
      <c r="Q17" s="37">
        <f ca="1">O17*(1-(($F17/LOOKUP($B17,DOM_COMB,'Características combustibles'!$H$6:$H$11))/(((1-$F17)/LOOKUP($B17,DOM_COMB,'Características combustibles'!$G$6:$G$11))+($F17/LOOKUP($B17,DOM_COMB,'Características combustibles'!$H$6:$H$11)))))</f>
        <v>0</v>
      </c>
      <c r="R17" s="37">
        <f t="shared" ca="1" si="3"/>
        <v>0</v>
      </c>
      <c r="S17" s="37">
        <f ca="1">R17*(1-LOOKUP($B17,DOM_COMB,'Características combustibles'!$I$6:$I$11))</f>
        <v>0</v>
      </c>
      <c r="T17" s="37">
        <f ca="1">R17*(1-(($F17/LOOKUP($B17,DOM_COMB,'Características combustibles'!$H$6:$H$11))/(((1-$F17)/LOOKUP($B17,DOM_COMB,'Características combustibles'!$G$6:$G$11))+($F17/LOOKUP($B17,DOM_COMB,'Características combustibles'!$H$6:$H$11)))))</f>
        <v>0</v>
      </c>
    </row>
    <row r="18" spans="2:20" x14ac:dyDescent="0.2">
      <c r="B18" s="16" t="s">
        <v>91</v>
      </c>
      <c r="C18" s="53"/>
      <c r="D18" s="53"/>
      <c r="E18" s="6">
        <f ca="1">IF(B18="","Rellene combustible",LOOKUP(B18,DOM_COMB,'Características combustibles'!$F$6:$F$11))</f>
        <v>7.0000000000000007E-2</v>
      </c>
      <c r="F18" s="56"/>
      <c r="G18" s="53"/>
      <c r="H18" s="53"/>
      <c r="I18" s="11">
        <f>'Escenario de base'!I18</f>
        <v>0</v>
      </c>
      <c r="J18" s="16"/>
      <c r="K18" s="11" t="str">
        <f t="shared" si="0"/>
        <v>Rellene campos</v>
      </c>
      <c r="L18" s="34" t="str">
        <f>IF(OR(B18="",D18="",G18="",H18=""),"Rellene campos",LOOKUP(B18&amp;"-"&amp;D18&amp;"-"&amp;G18&amp;"-"&amp;H18,'Factores de emision'!$H$6:$H$74,'Factores de emision'!$G$6:$G$74))</f>
        <v>Rellene campos</v>
      </c>
      <c r="M18" s="11" t="str">
        <f t="shared" si="1"/>
        <v>Rellene campos</v>
      </c>
      <c r="N18" s="37">
        <f ca="1">IF(B18="","Rellene combustible",LOOKUP(B18,DOM_COMB,'Características combustibles'!$E$6:$E$11))</f>
        <v>3.1375917872674131</v>
      </c>
      <c r="O18" s="37">
        <f t="shared" ca="1" si="2"/>
        <v>0</v>
      </c>
      <c r="P18" s="37">
        <f ca="1">O18*(1-LOOKUP(B18,DOM_COMB,'Características combustibles'!$I$6:$I$11))</f>
        <v>0</v>
      </c>
      <c r="Q18" s="37">
        <f ca="1">O18*(1-(($F18/LOOKUP($B18,DOM_COMB,'Características combustibles'!$H$6:$H$11))/(((1-$F18)/LOOKUP($B18,DOM_COMB,'Características combustibles'!$G$6:$G$11))+($F18/LOOKUP($B18,DOM_COMB,'Características combustibles'!$H$6:$H$11)))))</f>
        <v>0</v>
      </c>
      <c r="R18" s="37">
        <f t="shared" ca="1" si="3"/>
        <v>0</v>
      </c>
      <c r="S18" s="37">
        <f ca="1">R18*(1-LOOKUP($B18,DOM_COMB,'Características combustibles'!$I$6:$I$11))</f>
        <v>0</v>
      </c>
      <c r="T18" s="37">
        <f ca="1">R18*(1-(($F18/LOOKUP($B18,DOM_COMB,'Características combustibles'!$H$6:$H$11))/(((1-$F18)/LOOKUP($B18,DOM_COMB,'Características combustibles'!$G$6:$G$11))+($F18/LOOKUP($B18,DOM_COMB,'Características combustibles'!$H$6:$H$11)))))</f>
        <v>0</v>
      </c>
    </row>
    <row r="19" spans="2:20" x14ac:dyDescent="0.2">
      <c r="B19" s="16" t="s">
        <v>91</v>
      </c>
      <c r="C19" s="53"/>
      <c r="D19" s="53"/>
      <c r="E19" s="6">
        <f ca="1">IF(B19="","Rellene combustible",LOOKUP(B19,DOM_COMB,'Características combustibles'!$F$6:$F$11))</f>
        <v>7.0000000000000007E-2</v>
      </c>
      <c r="F19" s="56"/>
      <c r="G19" s="53"/>
      <c r="H19" s="53"/>
      <c r="I19" s="59">
        <f>'Escenario de base'!I19</f>
        <v>0</v>
      </c>
      <c r="J19" s="16"/>
      <c r="K19" s="11" t="str">
        <f t="shared" si="0"/>
        <v>Rellene campos</v>
      </c>
      <c r="L19" s="34" t="str">
        <f>IF(OR(B19="",D19="",G19="",H19=""),"Rellene campos",LOOKUP(B19&amp;"-"&amp;D19&amp;"-"&amp;G19&amp;"-"&amp;H19,'Factores de emision'!$H$6:$H$74,'Factores de emision'!$G$6:$G$74))</f>
        <v>Rellene campos</v>
      </c>
      <c r="M19" s="11" t="str">
        <f t="shared" si="1"/>
        <v>Rellene campos</v>
      </c>
      <c r="N19" s="37">
        <f ca="1">IF(B19="","Rellene combustible",LOOKUP(B19,DOM_COMB,'Características combustibles'!$E$6:$E$11))</f>
        <v>3.1375917872674131</v>
      </c>
      <c r="O19" s="37">
        <f t="shared" ca="1" si="2"/>
        <v>0</v>
      </c>
      <c r="P19" s="37">
        <f ca="1">O19*(1-LOOKUP(B19,DOM_COMB,'Características combustibles'!$I$6:$I$11))</f>
        <v>0</v>
      </c>
      <c r="Q19" s="37">
        <f ca="1">O19*(1-(($F19/LOOKUP($B19,DOM_COMB,'Características combustibles'!$H$6:$H$11))/(((1-$F19)/LOOKUP($B19,DOM_COMB,'Características combustibles'!$G$6:$G$11))+($F19/LOOKUP($B19,DOM_COMB,'Características combustibles'!$H$6:$H$11)))))</f>
        <v>0</v>
      </c>
      <c r="R19" s="37">
        <f t="shared" ca="1" si="3"/>
        <v>0</v>
      </c>
      <c r="S19" s="37">
        <f ca="1">R19*(1-LOOKUP($B19,DOM_COMB,'Características combustibles'!$I$6:$I$11))</f>
        <v>0</v>
      </c>
      <c r="T19" s="37">
        <f ca="1">R19*(1-(($F19/LOOKUP($B19,DOM_COMB,'Características combustibles'!$H$6:$H$11))/(((1-$F19)/LOOKUP($B19,DOM_COMB,'Características combustibles'!$G$6:$G$11))+($F19/LOOKUP($B19,DOM_COMB,'Características combustibles'!$H$6:$H$11)))))</f>
        <v>0</v>
      </c>
    </row>
    <row r="20" spans="2:20" x14ac:dyDescent="0.2">
      <c r="B20" s="16" t="s">
        <v>91</v>
      </c>
      <c r="C20" s="53"/>
      <c r="D20" s="53"/>
      <c r="E20" s="6">
        <f ca="1">IF(B20="","Rellene combustible",LOOKUP(B20,DOM_COMB,'Características combustibles'!$F$6:$F$11))</f>
        <v>7.0000000000000007E-2</v>
      </c>
      <c r="F20" s="56"/>
      <c r="G20" s="53"/>
      <c r="H20" s="53"/>
      <c r="I20" s="11">
        <f>'Escenario de base'!I20</f>
        <v>0</v>
      </c>
      <c r="J20" s="16"/>
      <c r="K20" s="11" t="str">
        <f t="shared" si="0"/>
        <v>Rellene campos</v>
      </c>
      <c r="L20" s="34" t="str">
        <f>IF(OR(B20="",D20="",G20="",H20=""),"Rellene campos",LOOKUP(B20&amp;"-"&amp;D20&amp;"-"&amp;G20&amp;"-"&amp;H20,'Factores de emision'!$H$6:$H$74,'Factores de emision'!$G$6:$G$74))</f>
        <v>Rellene campos</v>
      </c>
      <c r="M20" s="11" t="str">
        <f t="shared" si="1"/>
        <v>Rellene campos</v>
      </c>
      <c r="N20" s="37">
        <f ca="1">IF(B20="","Rellene combustible",LOOKUP(B20,DOM_COMB,'Características combustibles'!$E$6:$E$11))</f>
        <v>3.1375917872674131</v>
      </c>
      <c r="O20" s="37">
        <f t="shared" ca="1" si="2"/>
        <v>0</v>
      </c>
      <c r="P20" s="37">
        <f ca="1">O20*(1-LOOKUP(B20,DOM_COMB,'Características combustibles'!$I$6:$I$11))</f>
        <v>0</v>
      </c>
      <c r="Q20" s="37">
        <f ca="1">O20*(1-(($F20/LOOKUP($B20,DOM_COMB,'Características combustibles'!$H$6:$H$11))/(((1-$F20)/LOOKUP($B20,DOM_COMB,'Características combustibles'!$G$6:$G$11))+($F20/LOOKUP($B20,DOM_COMB,'Características combustibles'!$H$6:$H$11)))))</f>
        <v>0</v>
      </c>
      <c r="R20" s="37">
        <f t="shared" ca="1" si="3"/>
        <v>0</v>
      </c>
      <c r="S20" s="37">
        <f ca="1">R20*(1-LOOKUP($B20,DOM_COMB,'Características combustibles'!$I$6:$I$11))</f>
        <v>0</v>
      </c>
      <c r="T20" s="37">
        <f ca="1">R20*(1-(($F20/LOOKUP($B20,DOM_COMB,'Características combustibles'!$H$6:$H$11))/(((1-$F20)/LOOKUP($B20,DOM_COMB,'Características combustibles'!$G$6:$G$11))+($F20/LOOKUP($B20,DOM_COMB,'Características combustibles'!$H$6:$H$11)))))</f>
        <v>0</v>
      </c>
    </row>
    <row r="21" spans="2:20" x14ac:dyDescent="0.2">
      <c r="B21" s="16" t="s">
        <v>91</v>
      </c>
      <c r="C21" s="53"/>
      <c r="D21" s="53"/>
      <c r="E21" s="6">
        <f ca="1">IF(B21="","Rellene combustible",LOOKUP(B21,DOM_COMB,'Características combustibles'!$F$6:$F$11))</f>
        <v>7.0000000000000007E-2</v>
      </c>
      <c r="F21" s="56"/>
      <c r="G21" s="53"/>
      <c r="H21" s="53"/>
      <c r="I21" s="11">
        <f>'Escenario de base'!I21</f>
        <v>0</v>
      </c>
      <c r="J21" s="16"/>
      <c r="K21" s="11" t="str">
        <f t="shared" si="0"/>
        <v>Rellene campos</v>
      </c>
      <c r="L21" s="34" t="str">
        <f>IF(OR(B21="",D21="",G21="",H21=""),"Rellene campos",LOOKUP(B21&amp;"-"&amp;D21&amp;"-"&amp;G21&amp;"-"&amp;H21,'Factores de emision'!$H$6:$H$74,'Factores de emision'!$G$6:$G$74))</f>
        <v>Rellene campos</v>
      </c>
      <c r="M21" s="11" t="str">
        <f t="shared" si="1"/>
        <v>Rellene campos</v>
      </c>
      <c r="N21" s="37">
        <f ca="1">IF(B21="","Rellene combustible",LOOKUP(B21,DOM_COMB,'Características combustibles'!$E$6:$E$11))</f>
        <v>3.1375917872674131</v>
      </c>
      <c r="O21" s="37">
        <f t="shared" ca="1" si="2"/>
        <v>0</v>
      </c>
      <c r="P21" s="37">
        <f ca="1">O21*(1-LOOKUP(B21,DOM_COMB,'Características combustibles'!$I$6:$I$11))</f>
        <v>0</v>
      </c>
      <c r="Q21" s="37">
        <f ca="1">O21*(1-(($F21/LOOKUP($B21,DOM_COMB,'Características combustibles'!$H$6:$H$11))/(((1-$F21)/LOOKUP($B21,DOM_COMB,'Características combustibles'!$G$6:$G$11))+($F21/LOOKUP($B21,DOM_COMB,'Características combustibles'!$H$6:$H$11)))))</f>
        <v>0</v>
      </c>
      <c r="R21" s="37">
        <f t="shared" ca="1" si="3"/>
        <v>0</v>
      </c>
      <c r="S21" s="37">
        <f ca="1">R21*(1-LOOKUP($B21,DOM_COMB,'Características combustibles'!$I$6:$I$11))</f>
        <v>0</v>
      </c>
      <c r="T21" s="37">
        <f ca="1">R21*(1-(($F21/LOOKUP($B21,DOM_COMB,'Características combustibles'!$H$6:$H$11))/(((1-$F21)/LOOKUP($B21,DOM_COMB,'Características combustibles'!$G$6:$G$11))+($F21/LOOKUP($B21,DOM_COMB,'Características combustibles'!$H$6:$H$11)))))</f>
        <v>0</v>
      </c>
    </row>
    <row r="22" spans="2:20" x14ac:dyDescent="0.2">
      <c r="B22" s="16" t="s">
        <v>91</v>
      </c>
      <c r="C22" s="53"/>
      <c r="D22" s="53"/>
      <c r="E22" s="6">
        <f ca="1">IF(B22="","Rellene combustible",LOOKUP(B22,DOM_COMB,'Características combustibles'!$F$6:$F$11))</f>
        <v>7.0000000000000007E-2</v>
      </c>
      <c r="F22" s="56"/>
      <c r="G22" s="53"/>
      <c r="H22" s="53"/>
      <c r="I22" s="11">
        <f>'Escenario de base'!I22</f>
        <v>0</v>
      </c>
      <c r="J22" s="16"/>
      <c r="K22" s="43" t="str">
        <f t="shared" si="0"/>
        <v>Rellene campos</v>
      </c>
      <c r="L22" s="34" t="str">
        <f>IF(OR(B22="",D22="",G22="",H22=""),"Rellene campos",LOOKUP(B22&amp;"-"&amp;D22&amp;"-"&amp;G22&amp;"-"&amp;H22,'Factores de emision'!$H$6:$H$74,'Factores de emision'!$G$6:$G$74))</f>
        <v>Rellene campos</v>
      </c>
      <c r="M22" s="11" t="str">
        <f t="shared" si="1"/>
        <v>Rellene campos</v>
      </c>
      <c r="N22" s="37">
        <f ca="1">IF(B22="","Rellene combustible",LOOKUP(B22,DOM_COMB,'Características combustibles'!$E$6:$E$11))</f>
        <v>3.1375917872674131</v>
      </c>
      <c r="O22" s="37">
        <f t="shared" ca="1" si="2"/>
        <v>0</v>
      </c>
      <c r="P22" s="37">
        <f ca="1">O22*(1-LOOKUP(B22,DOM_COMB,'Características combustibles'!$I$6:$I$11))</f>
        <v>0</v>
      </c>
      <c r="Q22" s="37">
        <f ca="1">O22*(1-(($F22/LOOKUP($B22,DOM_COMB,'Características combustibles'!$H$6:$H$11))/(((1-$F22)/LOOKUP($B22,DOM_COMB,'Características combustibles'!$G$6:$G$11))+($F22/LOOKUP($B22,DOM_COMB,'Características combustibles'!$H$6:$H$11)))))</f>
        <v>0</v>
      </c>
      <c r="R22" s="37">
        <f t="shared" ca="1" si="3"/>
        <v>0</v>
      </c>
      <c r="S22" s="37">
        <f ca="1">R22*(1-LOOKUP($B22,DOM_COMB,'Características combustibles'!$I$6:$I$11))</f>
        <v>0</v>
      </c>
      <c r="T22" s="37">
        <f ca="1">R22*(1-(($F22/LOOKUP($B22,DOM_COMB,'Características combustibles'!$H$6:$H$11))/(((1-$F22)/LOOKUP($B22,DOM_COMB,'Características combustibles'!$G$6:$G$11))+($F22/LOOKUP($B22,DOM_COMB,'Características combustibles'!$H$6:$H$11)))))</f>
        <v>0</v>
      </c>
    </row>
    <row r="23" spans="2:20" x14ac:dyDescent="0.2">
      <c r="B23" s="16" t="s">
        <v>91</v>
      </c>
      <c r="C23" s="53"/>
      <c r="D23" s="53"/>
      <c r="E23" s="6">
        <f ca="1">IF(B23="","Rellene combustible",LOOKUP(B23,DOM_COMB,'Características combustibles'!$F$6:$F$11))</f>
        <v>7.0000000000000007E-2</v>
      </c>
      <c r="F23" s="56"/>
      <c r="G23" s="53"/>
      <c r="H23" s="53"/>
      <c r="I23" s="11">
        <f>'Escenario de base'!I23</f>
        <v>0</v>
      </c>
      <c r="J23" s="16"/>
      <c r="K23" s="11" t="str">
        <f t="shared" si="0"/>
        <v>Rellene campos</v>
      </c>
      <c r="L23" s="34" t="str">
        <f>IF(OR(B23="",D23="",G23="",H23=""),"Rellene campos",LOOKUP(B23&amp;"-"&amp;D23&amp;"-"&amp;G23&amp;"-"&amp;H23,'Factores de emision'!$H$6:$H$74,'Factores de emision'!$G$6:$G$74))</f>
        <v>Rellene campos</v>
      </c>
      <c r="M23" s="11" t="str">
        <f t="shared" si="1"/>
        <v>Rellene campos</v>
      </c>
      <c r="N23" s="37">
        <f ca="1">IF(B23="","Rellene combustible",LOOKUP(B23,DOM_COMB,'Características combustibles'!$E$6:$E$11))</f>
        <v>3.1375917872674131</v>
      </c>
      <c r="O23" s="37">
        <f t="shared" ca="1" si="2"/>
        <v>0</v>
      </c>
      <c r="P23" s="37">
        <f ca="1">O23*(1-LOOKUP(B23,DOM_COMB,'Características combustibles'!$I$6:$I$11))</f>
        <v>0</v>
      </c>
      <c r="Q23" s="37">
        <f ca="1">O23*(1-(($F23/LOOKUP($B23,DOM_COMB,'Características combustibles'!$H$6:$H$11))/(((1-$F23)/LOOKUP($B23,DOM_COMB,'Características combustibles'!$G$6:$G$11))+($F23/LOOKUP($B23,DOM_COMB,'Características combustibles'!$H$6:$H$11)))))</f>
        <v>0</v>
      </c>
      <c r="R23" s="37">
        <f t="shared" ca="1" si="3"/>
        <v>0</v>
      </c>
      <c r="S23" s="37">
        <f ca="1">R23*(1-LOOKUP($B23,DOM_COMB,'Características combustibles'!$I$6:$I$11))</f>
        <v>0</v>
      </c>
      <c r="T23" s="37">
        <f ca="1">R23*(1-(($F23/LOOKUP($B23,DOM_COMB,'Características combustibles'!$H$6:$H$11))/(((1-$F23)/LOOKUP($B23,DOM_COMB,'Características combustibles'!$G$6:$G$11))+($F23/LOOKUP($B23,DOM_COMB,'Características combustibles'!$H$6:$H$11)))))</f>
        <v>0</v>
      </c>
    </row>
    <row r="24" spans="2:20" x14ac:dyDescent="0.2">
      <c r="B24" s="16" t="s">
        <v>91</v>
      </c>
      <c r="C24" s="53"/>
      <c r="D24" s="53"/>
      <c r="E24" s="6">
        <f ca="1">IF(B24="","Rellene combustible",LOOKUP(B24,DOM_COMB,'Características combustibles'!$F$6:$F$11))</f>
        <v>7.0000000000000007E-2</v>
      </c>
      <c r="F24" s="56"/>
      <c r="G24" s="53"/>
      <c r="H24" s="53"/>
      <c r="I24" s="11">
        <f>'Escenario de base'!I24</f>
        <v>0</v>
      </c>
      <c r="J24" s="16"/>
      <c r="K24" s="11" t="str">
        <f t="shared" si="0"/>
        <v>Rellene campos</v>
      </c>
      <c r="L24" s="34" t="str">
        <f>IF(OR(B24="",D24="",G24="",H24=""),"Rellene campos",LOOKUP(B24&amp;"-"&amp;D24&amp;"-"&amp;G24&amp;"-"&amp;H24,'Factores de emision'!$H$6:$H$74,'Factores de emision'!$G$6:$G$74))</f>
        <v>Rellene campos</v>
      </c>
      <c r="M24" s="11" t="str">
        <f t="shared" si="1"/>
        <v>Rellene campos</v>
      </c>
      <c r="N24" s="37">
        <f ca="1">IF(B24="","Rellene combustible",LOOKUP(B24,DOM_COMB,'Características combustibles'!$E$6:$E$11))</f>
        <v>3.1375917872674131</v>
      </c>
      <c r="O24" s="37">
        <f t="shared" ca="1" si="2"/>
        <v>0</v>
      </c>
      <c r="P24" s="37">
        <f ca="1">O24*(1-LOOKUP(B24,DOM_COMB,'Características combustibles'!$I$6:$I$11))</f>
        <v>0</v>
      </c>
      <c r="Q24" s="37">
        <f ca="1">O24*(1-(($F24/LOOKUP($B24,DOM_COMB,'Características combustibles'!$H$6:$H$11))/(((1-$F24)/LOOKUP($B24,DOM_COMB,'Características combustibles'!$G$6:$G$11))+($F24/LOOKUP($B24,DOM_COMB,'Características combustibles'!$H$6:$H$11)))))</f>
        <v>0</v>
      </c>
      <c r="R24" s="37">
        <f t="shared" ca="1" si="3"/>
        <v>0</v>
      </c>
      <c r="S24" s="37">
        <f ca="1">R24*(1-LOOKUP($B24,DOM_COMB,'Características combustibles'!$I$6:$I$11))</f>
        <v>0</v>
      </c>
      <c r="T24" s="37">
        <f ca="1">R24*(1-(($F24/LOOKUP($B24,DOM_COMB,'Características combustibles'!$H$6:$H$11))/(((1-$F24)/LOOKUP($B24,DOM_COMB,'Características combustibles'!$G$6:$G$11))+($F24/LOOKUP($B24,DOM_COMB,'Características combustibles'!$H$6:$H$11)))))</f>
        <v>0</v>
      </c>
    </row>
    <row r="25" spans="2:20" x14ac:dyDescent="0.2">
      <c r="B25" s="16" t="s">
        <v>91</v>
      </c>
      <c r="C25" s="53"/>
      <c r="D25" s="53"/>
      <c r="E25" s="6">
        <f ca="1">IF(B25="","Rellene combustible",LOOKUP(B25,DOM_COMB,'Características combustibles'!$F$6:$F$11))</f>
        <v>7.0000000000000007E-2</v>
      </c>
      <c r="F25" s="56"/>
      <c r="G25" s="53"/>
      <c r="H25" s="53"/>
      <c r="I25" s="59">
        <f>'Escenario de base'!I25</f>
        <v>0</v>
      </c>
      <c r="J25" s="16"/>
      <c r="K25" s="11" t="str">
        <f t="shared" si="0"/>
        <v>Rellene campos</v>
      </c>
      <c r="L25" s="34" t="str">
        <f>IF(OR(B25="",D25="",G25="",H25=""),"Rellene campos",LOOKUP(B25&amp;"-"&amp;D25&amp;"-"&amp;G25&amp;"-"&amp;H25,'Factores de emision'!$H$6:$H$74,'Factores de emision'!$G$6:$G$74))</f>
        <v>Rellene campos</v>
      </c>
      <c r="M25" s="11" t="str">
        <f t="shared" si="1"/>
        <v>Rellene campos</v>
      </c>
      <c r="N25" s="37">
        <f ca="1">IF(B25="","Rellene combustible",LOOKUP(B25,DOM_COMB,'Características combustibles'!$E$6:$E$11))</f>
        <v>3.1375917872674131</v>
      </c>
      <c r="O25" s="37">
        <f t="shared" ca="1" si="2"/>
        <v>0</v>
      </c>
      <c r="P25" s="37">
        <f ca="1">O25*(1-LOOKUP(B25,DOM_COMB,'Características combustibles'!$I$6:$I$11))</f>
        <v>0</v>
      </c>
      <c r="Q25" s="37">
        <f ca="1">O25*(1-(($F25/LOOKUP($B25,DOM_COMB,'Características combustibles'!$H$6:$H$11))/(((1-$F25)/LOOKUP($B25,DOM_COMB,'Características combustibles'!$G$6:$G$11))+($F25/LOOKUP($B25,DOM_COMB,'Características combustibles'!$H$6:$H$11)))))</f>
        <v>0</v>
      </c>
      <c r="R25" s="37">
        <f t="shared" ca="1" si="3"/>
        <v>0</v>
      </c>
      <c r="S25" s="37">
        <f ca="1">R25*(1-LOOKUP($B25,DOM_COMB,'Características combustibles'!$I$6:$I$11))</f>
        <v>0</v>
      </c>
      <c r="T25" s="37">
        <f ca="1">R25*(1-(($F25/LOOKUP($B25,DOM_COMB,'Características combustibles'!$H$6:$H$11))/(((1-$F25)/LOOKUP($B25,DOM_COMB,'Características combustibles'!$G$6:$G$11))+($F25/LOOKUP($B25,DOM_COMB,'Características combustibles'!$H$6:$H$11)))))</f>
        <v>0</v>
      </c>
    </row>
    <row r="26" spans="2:20" x14ac:dyDescent="0.2">
      <c r="B26" s="16" t="s">
        <v>91</v>
      </c>
      <c r="C26" s="53"/>
      <c r="D26" s="53"/>
      <c r="E26" s="6">
        <f ca="1">IF(B26="","Rellene combustible",LOOKUP(B26,DOM_COMB,'Características combustibles'!$F$6:$F$11))</f>
        <v>7.0000000000000007E-2</v>
      </c>
      <c r="F26" s="56"/>
      <c r="G26" s="53"/>
      <c r="H26" s="53"/>
      <c r="I26" s="11">
        <f>'Escenario de base'!I26</f>
        <v>0</v>
      </c>
      <c r="J26" s="16"/>
      <c r="K26" s="43" t="str">
        <f t="shared" si="0"/>
        <v>Rellene campos</v>
      </c>
      <c r="L26" s="34" t="str">
        <f>IF(OR(B26="",D26="",G26="",H26=""),"Rellene campos",LOOKUP(B26&amp;"-"&amp;D26&amp;"-"&amp;G26&amp;"-"&amp;H26,'Factores de emision'!$H$6:$H$74,'Factores de emision'!$G$6:$G$74))</f>
        <v>Rellene campos</v>
      </c>
      <c r="M26" s="11" t="str">
        <f t="shared" si="1"/>
        <v>Rellene campos</v>
      </c>
      <c r="N26" s="37">
        <f ca="1">IF(B26="","Rellene combustible",LOOKUP(B26,DOM_COMB,'Características combustibles'!$E$6:$E$11))</f>
        <v>3.1375917872674131</v>
      </c>
      <c r="O26" s="37">
        <f t="shared" ca="1" si="2"/>
        <v>0</v>
      </c>
      <c r="P26" s="37">
        <f ca="1">O26*(1-LOOKUP(B26,DOM_COMB,'Características combustibles'!$I$6:$I$11))</f>
        <v>0</v>
      </c>
      <c r="Q26" s="37">
        <f ca="1">O26*(1-(($F26/LOOKUP($B26,DOM_COMB,'Características combustibles'!$H$6:$H$11))/(((1-$F26)/LOOKUP($B26,DOM_COMB,'Características combustibles'!$G$6:$G$11))+($F26/LOOKUP($B26,DOM_COMB,'Características combustibles'!$H$6:$H$11)))))</f>
        <v>0</v>
      </c>
      <c r="R26" s="37">
        <f t="shared" ca="1" si="3"/>
        <v>0</v>
      </c>
      <c r="S26" s="37">
        <f ca="1">R26*(1-LOOKUP($B26,DOM_COMB,'Características combustibles'!$I$6:$I$11))</f>
        <v>0</v>
      </c>
      <c r="T26" s="37">
        <f ca="1">R26*(1-(($F26/LOOKUP($B26,DOM_COMB,'Características combustibles'!$H$6:$H$11))/(((1-$F26)/LOOKUP($B26,DOM_COMB,'Características combustibles'!$G$6:$G$11))+($F26/LOOKUP($B26,DOM_COMB,'Características combustibles'!$H$6:$H$11)))))</f>
        <v>0</v>
      </c>
    </row>
    <row r="27" spans="2:20" x14ac:dyDescent="0.2">
      <c r="B27" s="16" t="s">
        <v>91</v>
      </c>
      <c r="C27" s="53"/>
      <c r="D27" s="53"/>
      <c r="E27" s="6">
        <f ca="1">IF(B27="","Rellene combustible",LOOKUP(B27,DOM_COMB,'Características combustibles'!$F$6:$F$11))</f>
        <v>7.0000000000000007E-2</v>
      </c>
      <c r="F27" s="56"/>
      <c r="G27" s="53"/>
      <c r="H27" s="53"/>
      <c r="I27" s="11">
        <f>'Escenario de base'!I27</f>
        <v>0</v>
      </c>
      <c r="J27" s="16"/>
      <c r="K27" s="11" t="str">
        <f t="shared" si="0"/>
        <v>Rellene campos</v>
      </c>
      <c r="L27" s="34" t="str">
        <f>IF(OR(B27="",D27="",G27="",H27=""),"Rellene campos",LOOKUP(B27&amp;"-"&amp;D27&amp;"-"&amp;G27&amp;"-"&amp;H27,'Factores de emision'!$H$6:$H$74,'Factores de emision'!$G$6:$G$74))</f>
        <v>Rellene campos</v>
      </c>
      <c r="M27" s="11" t="str">
        <f t="shared" si="1"/>
        <v>Rellene campos</v>
      </c>
      <c r="N27" s="37">
        <f ca="1">IF(B27="","Rellene combustible",LOOKUP(B27,DOM_COMB,'Características combustibles'!$E$6:$E$11))</f>
        <v>3.1375917872674131</v>
      </c>
      <c r="O27" s="37">
        <f t="shared" ca="1" si="2"/>
        <v>0</v>
      </c>
      <c r="P27" s="37">
        <f ca="1">O27*(1-LOOKUP(B27,DOM_COMB,'Características combustibles'!$I$6:$I$11))</f>
        <v>0</v>
      </c>
      <c r="Q27" s="37">
        <f ca="1">O27*(1-(($F27/LOOKUP($B27,DOM_COMB,'Características combustibles'!$H$6:$H$11))/(((1-$F27)/LOOKUP($B27,DOM_COMB,'Características combustibles'!$G$6:$G$11))+($F27/LOOKUP($B27,DOM_COMB,'Características combustibles'!$H$6:$H$11)))))</f>
        <v>0</v>
      </c>
      <c r="R27" s="37">
        <f t="shared" ca="1" si="3"/>
        <v>0</v>
      </c>
      <c r="S27" s="37">
        <f ca="1">R27*(1-LOOKUP($B27,DOM_COMB,'Características combustibles'!$I$6:$I$11))</f>
        <v>0</v>
      </c>
      <c r="T27" s="37">
        <f ca="1">R27*(1-(($F27/LOOKUP($B27,DOM_COMB,'Características combustibles'!$H$6:$H$11))/(((1-$F27)/LOOKUP($B27,DOM_COMB,'Características combustibles'!$G$6:$G$11))+($F27/LOOKUP($B27,DOM_COMB,'Características combustibles'!$H$6:$H$11)))))</f>
        <v>0</v>
      </c>
    </row>
    <row r="28" spans="2:20" x14ac:dyDescent="0.2">
      <c r="B28" s="16" t="s">
        <v>91</v>
      </c>
      <c r="C28" s="53"/>
      <c r="D28" s="53"/>
      <c r="E28" s="6">
        <f ca="1">IF(B28="","Rellene combustible",LOOKUP(B28,DOM_COMB,'Características combustibles'!$F$6:$F$11))</f>
        <v>7.0000000000000007E-2</v>
      </c>
      <c r="F28" s="56"/>
      <c r="G28" s="53"/>
      <c r="H28" s="53"/>
      <c r="I28" s="11">
        <f>'Escenario de base'!I28</f>
        <v>0</v>
      </c>
      <c r="J28" s="16"/>
      <c r="K28" s="11" t="str">
        <f t="shared" si="0"/>
        <v>Rellene campos</v>
      </c>
      <c r="L28" s="34" t="str">
        <f>IF(OR(B28="",D28="",G28="",H28=""),"Rellene campos",LOOKUP(B28&amp;"-"&amp;D28&amp;"-"&amp;G28&amp;"-"&amp;H28,'Factores de emision'!$H$6:$H$74,'Factores de emision'!$G$6:$G$74))</f>
        <v>Rellene campos</v>
      </c>
      <c r="M28" s="11" t="str">
        <f t="shared" si="1"/>
        <v>Rellene campos</v>
      </c>
      <c r="N28" s="37">
        <f ca="1">IF(B28="","Rellene combustible",LOOKUP(B28,DOM_COMB,'Características combustibles'!$E$6:$E$11))</f>
        <v>3.1375917872674131</v>
      </c>
      <c r="O28" s="37">
        <f t="shared" ca="1" si="2"/>
        <v>0</v>
      </c>
      <c r="P28" s="37">
        <f ca="1">O28*(1-LOOKUP(B28,DOM_COMB,'Características combustibles'!$I$6:$I$11))</f>
        <v>0</v>
      </c>
      <c r="Q28" s="37">
        <f ca="1">O28*(1-(($F28/LOOKUP($B28,DOM_COMB,'Características combustibles'!$H$6:$H$11))/(((1-$F28)/LOOKUP($B28,DOM_COMB,'Características combustibles'!$G$6:$G$11))+($F28/LOOKUP($B28,DOM_COMB,'Características combustibles'!$H$6:$H$11)))))</f>
        <v>0</v>
      </c>
      <c r="R28" s="37">
        <f t="shared" ca="1" si="3"/>
        <v>0</v>
      </c>
      <c r="S28" s="37">
        <f ca="1">R28*(1-LOOKUP($B28,DOM_COMB,'Características combustibles'!$I$6:$I$11))</f>
        <v>0</v>
      </c>
      <c r="T28" s="37">
        <f ca="1">R28*(1-(($F28/LOOKUP($B28,DOM_COMB,'Características combustibles'!$H$6:$H$11))/(((1-$F28)/LOOKUP($B28,DOM_COMB,'Características combustibles'!$G$6:$G$11))+($F28/LOOKUP($B28,DOM_COMB,'Características combustibles'!$H$6:$H$11)))))</f>
        <v>0</v>
      </c>
    </row>
    <row r="29" spans="2:20" x14ac:dyDescent="0.2">
      <c r="B29" s="16" t="s">
        <v>91</v>
      </c>
      <c r="C29" s="53"/>
      <c r="D29" s="53"/>
      <c r="E29" s="6">
        <f ca="1">IF(B29="","Rellene combustible",LOOKUP(B29,DOM_COMB,'Características combustibles'!$F$6:$F$11))</f>
        <v>7.0000000000000007E-2</v>
      </c>
      <c r="F29" s="56"/>
      <c r="G29" s="53"/>
      <c r="H29" s="53"/>
      <c r="I29" s="11">
        <f>'Escenario de base'!I29</f>
        <v>0</v>
      </c>
      <c r="J29" s="16"/>
      <c r="K29" s="11" t="str">
        <f t="shared" si="0"/>
        <v>Rellene campos</v>
      </c>
      <c r="L29" s="34" t="str">
        <f>IF(OR(B29="",D29="",G29="",H29=""),"Rellene campos",LOOKUP(B29&amp;"-"&amp;D29&amp;"-"&amp;G29&amp;"-"&amp;H29,'Factores de emision'!$H$6:$H$74,'Factores de emision'!$G$6:$G$74))</f>
        <v>Rellene campos</v>
      </c>
      <c r="M29" s="11" t="str">
        <f t="shared" si="1"/>
        <v>Rellene campos</v>
      </c>
      <c r="N29" s="37">
        <f ca="1">IF(B29="","Rellene combustible",LOOKUP(B29,DOM_COMB,'Características combustibles'!$E$6:$E$11))</f>
        <v>3.1375917872674131</v>
      </c>
      <c r="O29" s="37">
        <f t="shared" ca="1" si="2"/>
        <v>0</v>
      </c>
      <c r="P29" s="37">
        <f ca="1">O29*(1-LOOKUP(B29,DOM_COMB,'Características combustibles'!$I$6:$I$11))</f>
        <v>0</v>
      </c>
      <c r="Q29" s="37">
        <f ca="1">O29*(1-(($F29/LOOKUP($B29,DOM_COMB,'Características combustibles'!$H$6:$H$11))/(((1-$F29)/LOOKUP($B29,DOM_COMB,'Características combustibles'!$G$6:$G$11))+($F29/LOOKUP($B29,DOM_COMB,'Características combustibles'!$H$6:$H$11)))))</f>
        <v>0</v>
      </c>
      <c r="R29" s="37">
        <f t="shared" ca="1" si="3"/>
        <v>0</v>
      </c>
      <c r="S29" s="37">
        <f ca="1">R29*(1-LOOKUP($B29,DOM_COMB,'Características combustibles'!$I$6:$I$11))</f>
        <v>0</v>
      </c>
      <c r="T29" s="37">
        <f ca="1">R29*(1-(($F29/LOOKUP($B29,DOM_COMB,'Características combustibles'!$H$6:$H$11))/(((1-$F29)/LOOKUP($B29,DOM_COMB,'Características combustibles'!$G$6:$G$11))+($F29/LOOKUP($B29,DOM_COMB,'Características combustibles'!$H$6:$H$11)))))</f>
        <v>0</v>
      </c>
    </row>
    <row r="30" spans="2:20" x14ac:dyDescent="0.2">
      <c r="B30" s="16" t="s">
        <v>91</v>
      </c>
      <c r="C30" s="53"/>
      <c r="D30" s="53"/>
      <c r="E30" s="6">
        <f ca="1">IF(B30="","Rellene combustible",LOOKUP(B30,DOM_COMB,'Características combustibles'!$F$6:$F$11))</f>
        <v>7.0000000000000007E-2</v>
      </c>
      <c r="F30" s="56"/>
      <c r="G30" s="53"/>
      <c r="H30" s="53"/>
      <c r="I30" s="11">
        <f>'Escenario de base'!I30</f>
        <v>0</v>
      </c>
      <c r="J30" s="16"/>
      <c r="K30" s="43" t="str">
        <f t="shared" si="0"/>
        <v>Rellene campos</v>
      </c>
      <c r="L30" s="34" t="str">
        <f>IF(OR(B30="",D30="",G30="",H30=""),"Rellene campos",LOOKUP(B30&amp;"-"&amp;D30&amp;"-"&amp;G30&amp;"-"&amp;H30,'Factores de emision'!$H$6:$H$74,'Factores de emision'!$G$6:$G$74))</f>
        <v>Rellene campos</v>
      </c>
      <c r="M30" s="11" t="str">
        <f t="shared" si="1"/>
        <v>Rellene campos</v>
      </c>
      <c r="N30" s="37">
        <f ca="1">IF(B30="","Rellene combustible",LOOKUP(B30,DOM_COMB,'Características combustibles'!$E$6:$E$11))</f>
        <v>3.1375917872674131</v>
      </c>
      <c r="O30" s="37">
        <f t="shared" ca="1" si="2"/>
        <v>0</v>
      </c>
      <c r="P30" s="37">
        <f ca="1">O30*(1-LOOKUP(B30,DOM_COMB,'Características combustibles'!$I$6:$I$11))</f>
        <v>0</v>
      </c>
      <c r="Q30" s="37">
        <f ca="1">O30*(1-(($F30/LOOKUP($B30,DOM_COMB,'Características combustibles'!$H$6:$H$11))/(((1-$F30)/LOOKUP($B30,DOM_COMB,'Características combustibles'!$G$6:$G$11))+($F30/LOOKUP($B30,DOM_COMB,'Características combustibles'!$H$6:$H$11)))))</f>
        <v>0</v>
      </c>
      <c r="R30" s="37">
        <f t="shared" ca="1" si="3"/>
        <v>0</v>
      </c>
      <c r="S30" s="37">
        <f ca="1">R30*(1-LOOKUP($B30,DOM_COMB,'Características combustibles'!$I$6:$I$11))</f>
        <v>0</v>
      </c>
      <c r="T30" s="37">
        <f ca="1">R30*(1-(($F30/LOOKUP($B30,DOM_COMB,'Características combustibles'!$H$6:$H$11))/(((1-$F30)/LOOKUP($B30,DOM_COMB,'Características combustibles'!$G$6:$G$11))+($F30/LOOKUP($B30,DOM_COMB,'Características combustibles'!$H$6:$H$11)))))</f>
        <v>0</v>
      </c>
    </row>
    <row r="31" spans="2:20" x14ac:dyDescent="0.2">
      <c r="B31" s="16" t="s">
        <v>91</v>
      </c>
      <c r="C31" s="53"/>
      <c r="D31" s="53"/>
      <c r="E31" s="6">
        <f ca="1">IF(B31="","Rellene combustible",LOOKUP(B31,DOM_COMB,'Características combustibles'!$F$6:$F$11))</f>
        <v>7.0000000000000007E-2</v>
      </c>
      <c r="F31" s="56"/>
      <c r="G31" s="53"/>
      <c r="H31" s="53"/>
      <c r="I31" s="11">
        <f>'Escenario de base'!I31</f>
        <v>0</v>
      </c>
      <c r="J31" s="16"/>
      <c r="K31" s="11" t="str">
        <f t="shared" si="0"/>
        <v>Rellene campos</v>
      </c>
      <c r="L31" s="34" t="str">
        <f>IF(OR(B31="",D31="",G31="",H31=""),"Rellene campos",LOOKUP(B31&amp;"-"&amp;D31&amp;"-"&amp;G31&amp;"-"&amp;H31,'Factores de emision'!$H$6:$H$74,'Factores de emision'!$G$6:$G$74))</f>
        <v>Rellene campos</v>
      </c>
      <c r="M31" s="11" t="str">
        <f t="shared" si="1"/>
        <v>Rellene campos</v>
      </c>
      <c r="N31" s="37">
        <f ca="1">IF(B31="","Rellene combustible",LOOKUP(B31,DOM_COMB,'Características combustibles'!$E$6:$E$11))</f>
        <v>3.1375917872674131</v>
      </c>
      <c r="O31" s="37">
        <f t="shared" ca="1" si="2"/>
        <v>0</v>
      </c>
      <c r="P31" s="37">
        <f ca="1">O31*(1-LOOKUP(B31,DOM_COMB,'Características combustibles'!$I$6:$I$11))</f>
        <v>0</v>
      </c>
      <c r="Q31" s="37">
        <f ca="1">O31*(1-(($F31/LOOKUP($B31,DOM_COMB,'Características combustibles'!$H$6:$H$11))/(((1-$F31)/LOOKUP($B31,DOM_COMB,'Características combustibles'!$G$6:$G$11))+($F31/LOOKUP($B31,DOM_COMB,'Características combustibles'!$H$6:$H$11)))))</f>
        <v>0</v>
      </c>
      <c r="R31" s="37">
        <f t="shared" ca="1" si="3"/>
        <v>0</v>
      </c>
      <c r="S31" s="37">
        <f ca="1">R31*(1-LOOKUP($B31,DOM_COMB,'Características combustibles'!$I$6:$I$11))</f>
        <v>0</v>
      </c>
      <c r="T31" s="37">
        <f ca="1">R31*(1-(($F31/LOOKUP($B31,DOM_COMB,'Características combustibles'!$H$6:$H$11))/(((1-$F31)/LOOKUP($B31,DOM_COMB,'Características combustibles'!$G$6:$G$11))+($F31/LOOKUP($B31,DOM_COMB,'Características combustibles'!$H$6:$H$11)))))</f>
        <v>0</v>
      </c>
    </row>
    <row r="32" spans="2:20" x14ac:dyDescent="0.2">
      <c r="B32" s="16" t="s">
        <v>91</v>
      </c>
      <c r="C32" s="53"/>
      <c r="D32" s="53"/>
      <c r="E32" s="6">
        <f ca="1">IF(B32="","Rellene combustible",LOOKUP(B32,DOM_COMB,'Características combustibles'!$F$6:$F$11))</f>
        <v>7.0000000000000007E-2</v>
      </c>
      <c r="F32" s="56"/>
      <c r="G32" s="53"/>
      <c r="H32" s="53"/>
      <c r="I32" s="11">
        <f>'Escenario de base'!I32</f>
        <v>0</v>
      </c>
      <c r="J32" s="16"/>
      <c r="K32" s="43" t="str">
        <f t="shared" si="0"/>
        <v>Rellene campos</v>
      </c>
      <c r="L32" s="34" t="str">
        <f>IF(OR(B32="",D32="",G32="",H32=""),"Rellene campos",LOOKUP(B32&amp;"-"&amp;D32&amp;"-"&amp;G32&amp;"-"&amp;H32,'Factores de emision'!$H$6:$H$74,'Factores de emision'!$G$6:$G$74))</f>
        <v>Rellene campos</v>
      </c>
      <c r="M32" s="11" t="str">
        <f t="shared" si="1"/>
        <v>Rellene campos</v>
      </c>
      <c r="N32" s="37">
        <f ca="1">IF(B32="","Rellene combustible",LOOKUP(B32,DOM_COMB,'Características combustibles'!$E$6:$E$11))</f>
        <v>3.1375917872674131</v>
      </c>
      <c r="O32" s="37">
        <f t="shared" ca="1" si="2"/>
        <v>0</v>
      </c>
      <c r="P32" s="37">
        <f ca="1">O32*(1-LOOKUP(B32,DOM_COMB,'Características combustibles'!$I$6:$I$11))</f>
        <v>0</v>
      </c>
      <c r="Q32" s="37">
        <f ca="1">O32*(1-(($F32/LOOKUP($B32,DOM_COMB,'Características combustibles'!$H$6:$H$11))/(((1-$F32)/LOOKUP($B32,DOM_COMB,'Características combustibles'!$G$6:$G$11))+($F32/LOOKUP($B32,DOM_COMB,'Características combustibles'!$H$6:$H$11)))))</f>
        <v>0</v>
      </c>
      <c r="R32" s="37">
        <f t="shared" ca="1" si="3"/>
        <v>0</v>
      </c>
      <c r="S32" s="37">
        <f ca="1">R32*(1-LOOKUP($B32,DOM_COMB,'Características combustibles'!$I$6:$I$11))</f>
        <v>0</v>
      </c>
      <c r="T32" s="37">
        <f ca="1">R32*(1-(($F32/LOOKUP($B32,DOM_COMB,'Características combustibles'!$H$6:$H$11))/(((1-$F32)/LOOKUP($B32,DOM_COMB,'Características combustibles'!$G$6:$G$11))+($F32/LOOKUP($B32,DOM_COMB,'Características combustibles'!$H$6:$H$11)))))</f>
        <v>0</v>
      </c>
    </row>
    <row r="33" spans="2:20" x14ac:dyDescent="0.2">
      <c r="B33" s="16" t="s">
        <v>91</v>
      </c>
      <c r="C33" s="53"/>
      <c r="D33" s="53"/>
      <c r="E33" s="6">
        <f ca="1">IF(B33="","Rellene combustible",LOOKUP(B33,DOM_COMB,'Características combustibles'!$F$6:$F$11))</f>
        <v>7.0000000000000007E-2</v>
      </c>
      <c r="F33" s="56"/>
      <c r="G33" s="53"/>
      <c r="H33" s="53"/>
      <c r="I33" s="11">
        <f>'Escenario de base'!I33</f>
        <v>0</v>
      </c>
      <c r="J33" s="16"/>
      <c r="K33" s="11" t="str">
        <f t="shared" si="0"/>
        <v>Rellene campos</v>
      </c>
      <c r="L33" s="34" t="str">
        <f>IF(OR(B33="",D33="",G33="",H33=""),"Rellene campos",LOOKUP(B33&amp;"-"&amp;D33&amp;"-"&amp;G33&amp;"-"&amp;H33,'Factores de emision'!$H$6:$H$74,'Factores de emision'!$G$6:$G$74))</f>
        <v>Rellene campos</v>
      </c>
      <c r="M33" s="11" t="str">
        <f t="shared" si="1"/>
        <v>Rellene campos</v>
      </c>
      <c r="N33" s="37">
        <f ca="1">IF(B33="","Rellene combustible",LOOKUP(B33,DOM_COMB,'Características combustibles'!$E$6:$E$11))</f>
        <v>3.1375917872674131</v>
      </c>
      <c r="O33" s="37">
        <f t="shared" ca="1" si="2"/>
        <v>0</v>
      </c>
      <c r="P33" s="37">
        <f ca="1">O33*(1-LOOKUP(B33,DOM_COMB,'Características combustibles'!$I$6:$I$11))</f>
        <v>0</v>
      </c>
      <c r="Q33" s="37">
        <f ca="1">O33*(1-(($F33/LOOKUP($B33,DOM_COMB,'Características combustibles'!$H$6:$H$11))/(((1-$F33)/LOOKUP($B33,DOM_COMB,'Características combustibles'!$G$6:$G$11))+($F33/LOOKUP($B33,DOM_COMB,'Características combustibles'!$H$6:$H$11)))))</f>
        <v>0</v>
      </c>
      <c r="R33" s="37">
        <f t="shared" ca="1" si="3"/>
        <v>0</v>
      </c>
      <c r="S33" s="37">
        <f ca="1">R33*(1-LOOKUP($B33,DOM_COMB,'Características combustibles'!$I$6:$I$11))</f>
        <v>0</v>
      </c>
      <c r="T33" s="37">
        <f ca="1">R33*(1-(($F33/LOOKUP($B33,DOM_COMB,'Características combustibles'!$H$6:$H$11))/(((1-$F33)/LOOKUP($B33,DOM_COMB,'Características combustibles'!$G$6:$G$11))+($F33/LOOKUP($B33,DOM_COMB,'Características combustibles'!$H$6:$H$11)))))</f>
        <v>0</v>
      </c>
    </row>
    <row r="34" spans="2:20" x14ac:dyDescent="0.2">
      <c r="B34" s="16" t="s">
        <v>91</v>
      </c>
      <c r="C34" s="53"/>
      <c r="D34" s="53"/>
      <c r="E34" s="6">
        <f ca="1">IF(B34="","Rellene combustible",LOOKUP(B34,DOM_COMB,'Características combustibles'!$F$6:$F$11))</f>
        <v>7.0000000000000007E-2</v>
      </c>
      <c r="F34" s="56"/>
      <c r="G34" s="53"/>
      <c r="H34" s="53"/>
      <c r="I34" s="11">
        <f>'Escenario de base'!I34</f>
        <v>0</v>
      </c>
      <c r="J34" s="16"/>
      <c r="K34" s="43" t="str">
        <f t="shared" si="0"/>
        <v>Rellene campos</v>
      </c>
      <c r="L34" s="34" t="str">
        <f>IF(OR(B34="",D34="",G34="",H34=""),"Rellene campos",LOOKUP(B34&amp;"-"&amp;D34&amp;"-"&amp;G34&amp;"-"&amp;H34,'Factores de emision'!$H$6:$H$74,'Factores de emision'!$G$6:$G$74))</f>
        <v>Rellene campos</v>
      </c>
      <c r="M34" s="11" t="str">
        <f t="shared" si="1"/>
        <v>Rellene campos</v>
      </c>
      <c r="N34" s="37">
        <f ca="1">IF(B34="","Rellene combustible",LOOKUP(B34,DOM_COMB,'Características combustibles'!$E$6:$E$11))</f>
        <v>3.1375917872674131</v>
      </c>
      <c r="O34" s="37">
        <f t="shared" ca="1" si="2"/>
        <v>0</v>
      </c>
      <c r="P34" s="37">
        <f ca="1">O34*(1-LOOKUP(B34,DOM_COMB,'Características combustibles'!$I$6:$I$11))</f>
        <v>0</v>
      </c>
      <c r="Q34" s="37">
        <f ca="1">O34*(1-(($F34/LOOKUP($B34,DOM_COMB,'Características combustibles'!$H$6:$H$11))/(((1-$F34)/LOOKUP($B34,DOM_COMB,'Características combustibles'!$G$6:$G$11))+($F34/LOOKUP($B34,DOM_COMB,'Características combustibles'!$H$6:$H$11)))))</f>
        <v>0</v>
      </c>
      <c r="R34" s="37">
        <f t="shared" ca="1" si="3"/>
        <v>0</v>
      </c>
      <c r="S34" s="37">
        <f ca="1">R34*(1-LOOKUP($B34,DOM_COMB,'Características combustibles'!$I$6:$I$11))</f>
        <v>0</v>
      </c>
      <c r="T34" s="37">
        <f ca="1">R34*(1-(($F34/LOOKUP($B34,DOM_COMB,'Características combustibles'!$H$6:$H$11))/(((1-$F34)/LOOKUP($B34,DOM_COMB,'Características combustibles'!$G$6:$G$11))+($F34/LOOKUP($B34,DOM_COMB,'Características combustibles'!$H$6:$H$11)))))</f>
        <v>0</v>
      </c>
    </row>
    <row r="35" spans="2:20" x14ac:dyDescent="0.2">
      <c r="B35" s="16" t="s">
        <v>91</v>
      </c>
      <c r="C35" s="53"/>
      <c r="D35" s="53"/>
      <c r="E35" s="6">
        <f ca="1">IF(B35="","Rellene combustible",LOOKUP(B35,DOM_COMB,'Características combustibles'!$F$6:$F$11))</f>
        <v>7.0000000000000007E-2</v>
      </c>
      <c r="F35" s="56"/>
      <c r="G35" s="53"/>
      <c r="H35" s="53"/>
      <c r="I35" s="11">
        <f>'Escenario de base'!I35</f>
        <v>0</v>
      </c>
      <c r="J35" s="16"/>
      <c r="K35" s="11" t="str">
        <f t="shared" si="0"/>
        <v>Rellene campos</v>
      </c>
      <c r="L35" s="34" t="str">
        <f>IF(OR(B35="",D35="",G35="",H35=""),"Rellene campos",LOOKUP(B35&amp;"-"&amp;D35&amp;"-"&amp;G35&amp;"-"&amp;H35,'Factores de emision'!$H$6:$H$74,'Factores de emision'!$G$6:$G$74))</f>
        <v>Rellene campos</v>
      </c>
      <c r="M35" s="11" t="str">
        <f t="shared" si="1"/>
        <v>Rellene campos</v>
      </c>
      <c r="N35" s="37">
        <f ca="1">IF(B35="","Rellene combustible",LOOKUP(B35,DOM_COMB,'Características combustibles'!$E$6:$E$11))</f>
        <v>3.1375917872674131</v>
      </c>
      <c r="O35" s="37">
        <f t="shared" ca="1" si="2"/>
        <v>0</v>
      </c>
      <c r="P35" s="37">
        <f ca="1">O35*(1-LOOKUP(B35,DOM_COMB,'Características combustibles'!$I$6:$I$11))</f>
        <v>0</v>
      </c>
      <c r="Q35" s="37">
        <f ca="1">O35*(1-(($F35/LOOKUP($B35,DOM_COMB,'Características combustibles'!$H$6:$H$11))/(((1-$F35)/LOOKUP($B35,DOM_COMB,'Características combustibles'!$G$6:$G$11))+($F35/LOOKUP($B35,DOM_COMB,'Características combustibles'!$H$6:$H$11)))))</f>
        <v>0</v>
      </c>
      <c r="R35" s="37">
        <f t="shared" ca="1" si="3"/>
        <v>0</v>
      </c>
      <c r="S35" s="37">
        <f ca="1">R35*(1-LOOKUP($B35,DOM_COMB,'Características combustibles'!$I$6:$I$11))</f>
        <v>0</v>
      </c>
      <c r="T35" s="37">
        <f ca="1">R35*(1-(($F35/LOOKUP($B35,DOM_COMB,'Características combustibles'!$H$6:$H$11))/(((1-$F35)/LOOKUP($B35,DOM_COMB,'Características combustibles'!$G$6:$G$11))+($F35/LOOKUP($B35,DOM_COMB,'Características combustibles'!$H$6:$H$11)))))</f>
        <v>0</v>
      </c>
    </row>
    <row r="36" spans="2:20" x14ac:dyDescent="0.2">
      <c r="B36" s="16" t="s">
        <v>91</v>
      </c>
      <c r="C36" s="53"/>
      <c r="D36" s="53"/>
      <c r="E36" s="6">
        <f ca="1">IF(B36="","Rellene combustible",LOOKUP(B36,DOM_COMB,'Características combustibles'!$F$6:$F$11))</f>
        <v>7.0000000000000007E-2</v>
      </c>
      <c r="F36" s="56"/>
      <c r="G36" s="53"/>
      <c r="H36" s="53"/>
      <c r="I36" s="11">
        <f>'Escenario de base'!I36</f>
        <v>0</v>
      </c>
      <c r="J36" s="16"/>
      <c r="K36" s="11" t="str">
        <f t="shared" si="0"/>
        <v>Rellene campos</v>
      </c>
      <c r="L36" s="34" t="str">
        <f>IF(OR(B36="",D36="",G36="",H36=""),"Rellene campos",LOOKUP(B36&amp;"-"&amp;D36&amp;"-"&amp;G36&amp;"-"&amp;H36,'Factores de emision'!$H$6:$H$74,'Factores de emision'!$G$6:$G$74))</f>
        <v>Rellene campos</v>
      </c>
      <c r="M36" s="11" t="str">
        <f t="shared" si="1"/>
        <v>Rellene campos</v>
      </c>
      <c r="N36" s="37">
        <f ca="1">IF(B36="","Rellene combustible",LOOKUP(B36,DOM_COMB,'Características combustibles'!$E$6:$E$11))</f>
        <v>3.1375917872674131</v>
      </c>
      <c r="O36" s="37">
        <f t="shared" ca="1" si="2"/>
        <v>0</v>
      </c>
      <c r="P36" s="37">
        <f ca="1">O36*(1-LOOKUP(B36,DOM_COMB,'Características combustibles'!$I$6:$I$11))</f>
        <v>0</v>
      </c>
      <c r="Q36" s="37">
        <f ca="1">O36*(1-(($F36/LOOKUP($B36,DOM_COMB,'Características combustibles'!$H$6:$H$11))/(((1-$F36)/LOOKUP($B36,DOM_COMB,'Características combustibles'!$G$6:$G$11))+($F36/LOOKUP($B36,DOM_COMB,'Características combustibles'!$H$6:$H$11)))))</f>
        <v>0</v>
      </c>
      <c r="R36" s="37">
        <f t="shared" ca="1" si="3"/>
        <v>0</v>
      </c>
      <c r="S36" s="37">
        <f ca="1">R36*(1-LOOKUP($B36,DOM_COMB,'Características combustibles'!$I$6:$I$11))</f>
        <v>0</v>
      </c>
      <c r="T36" s="37">
        <f ca="1">R36*(1-(($F36/LOOKUP($B36,DOM_COMB,'Características combustibles'!$H$6:$H$11))/(((1-$F36)/LOOKUP($B36,DOM_COMB,'Características combustibles'!$G$6:$G$11))+($F36/LOOKUP($B36,DOM_COMB,'Características combustibles'!$H$6:$H$11)))))</f>
        <v>0</v>
      </c>
    </row>
    <row r="37" spans="2:20" x14ac:dyDescent="0.2">
      <c r="B37" s="16" t="s">
        <v>91</v>
      </c>
      <c r="C37" s="53"/>
      <c r="D37" s="53"/>
      <c r="E37" s="6">
        <f ca="1">IF(B37="","Rellene combustible",LOOKUP(B37,DOM_COMB,'Características combustibles'!$F$6:$F$11))</f>
        <v>7.0000000000000007E-2</v>
      </c>
      <c r="F37" s="56"/>
      <c r="G37" s="53"/>
      <c r="H37" s="53"/>
      <c r="I37" s="11">
        <f>'Escenario de base'!I37</f>
        <v>0</v>
      </c>
      <c r="J37" s="16"/>
      <c r="K37" s="11" t="str">
        <f t="shared" si="0"/>
        <v>Rellene campos</v>
      </c>
      <c r="L37" s="34" t="str">
        <f>IF(OR(B37="",D37="",G37="",H37=""),"Rellene campos",LOOKUP(B37&amp;"-"&amp;D37&amp;"-"&amp;G37&amp;"-"&amp;H37,'Factores de emision'!$H$6:$H$74,'Factores de emision'!$G$6:$G$74))</f>
        <v>Rellene campos</v>
      </c>
      <c r="M37" s="11" t="str">
        <f t="shared" si="1"/>
        <v>Rellene campos</v>
      </c>
      <c r="N37" s="37">
        <f ca="1">IF(B37="","Rellene combustible",LOOKUP(B37,DOM_COMB,'Características combustibles'!$E$6:$E$11))</f>
        <v>3.1375917872674131</v>
      </c>
      <c r="O37" s="37">
        <f t="shared" ca="1" si="2"/>
        <v>0</v>
      </c>
      <c r="P37" s="37">
        <f ca="1">O37*(1-LOOKUP(B37,DOM_COMB,'Características combustibles'!$I$6:$I$11))</f>
        <v>0</v>
      </c>
      <c r="Q37" s="37">
        <f ca="1">O37*(1-(($F37/LOOKUP($B37,DOM_COMB,'Características combustibles'!$H$6:$H$11))/(((1-$F37)/LOOKUP($B37,DOM_COMB,'Características combustibles'!$G$6:$G$11))+($F37/LOOKUP($B37,DOM_COMB,'Características combustibles'!$H$6:$H$11)))))</f>
        <v>0</v>
      </c>
      <c r="R37" s="37">
        <f t="shared" ca="1" si="3"/>
        <v>0</v>
      </c>
      <c r="S37" s="37">
        <f ca="1">R37*(1-LOOKUP($B37,DOM_COMB,'Características combustibles'!$I$6:$I$11))</f>
        <v>0</v>
      </c>
      <c r="T37" s="37">
        <f ca="1">R37*(1-(($F37/LOOKUP($B37,DOM_COMB,'Características combustibles'!$H$6:$H$11))/(((1-$F37)/LOOKUP($B37,DOM_COMB,'Características combustibles'!$G$6:$G$11))+($F37/LOOKUP($B37,DOM_COMB,'Características combustibles'!$H$6:$H$11)))))</f>
        <v>0</v>
      </c>
    </row>
    <row r="38" spans="2:20" x14ac:dyDescent="0.2">
      <c r="B38" s="16" t="s">
        <v>91</v>
      </c>
      <c r="C38" s="53"/>
      <c r="D38" s="53"/>
      <c r="E38" s="6">
        <f ca="1">IF(B38="","Rellene combustible",LOOKUP(B38,DOM_COMB,'Características combustibles'!$F$6:$F$11))</f>
        <v>7.0000000000000007E-2</v>
      </c>
      <c r="F38" s="56"/>
      <c r="G38" s="53"/>
      <c r="H38" s="53"/>
      <c r="I38" s="11">
        <f>'Escenario de base'!I38</f>
        <v>0</v>
      </c>
      <c r="J38" s="16"/>
      <c r="K38" s="11" t="str">
        <f t="shared" si="0"/>
        <v>Rellene campos</v>
      </c>
      <c r="L38" s="34" t="str">
        <f>IF(OR(B38="",D38="",G38="",H38=""),"Rellene campos",LOOKUP(B38&amp;"-"&amp;D38&amp;"-"&amp;G38&amp;"-"&amp;H38,'Factores de emision'!$H$6:$H$74,'Factores de emision'!$G$6:$G$74))</f>
        <v>Rellene campos</v>
      </c>
      <c r="M38" s="11" t="str">
        <f t="shared" si="1"/>
        <v>Rellene campos</v>
      </c>
      <c r="N38" s="37">
        <f ca="1">IF(B38="","Rellene combustible",LOOKUP(B38,DOM_COMB,'Características combustibles'!$E$6:$E$11))</f>
        <v>3.1375917872674131</v>
      </c>
      <c r="O38" s="37">
        <f t="shared" ca="1" si="2"/>
        <v>0</v>
      </c>
      <c r="P38" s="37">
        <f ca="1">O38*(1-LOOKUP(B38,DOM_COMB,'Características combustibles'!$I$6:$I$11))</f>
        <v>0</v>
      </c>
      <c r="Q38" s="37">
        <f ca="1">O38*(1-(($F38/LOOKUP($B38,DOM_COMB,'Características combustibles'!$H$6:$H$11))/(((1-$F38)/LOOKUP($B38,DOM_COMB,'Características combustibles'!$G$6:$G$11))+($F38/LOOKUP($B38,DOM_COMB,'Características combustibles'!$H$6:$H$11)))))</f>
        <v>0</v>
      </c>
      <c r="R38" s="37">
        <f t="shared" ca="1" si="3"/>
        <v>0</v>
      </c>
      <c r="S38" s="37">
        <f ca="1">R38*(1-LOOKUP($B38,DOM_COMB,'Características combustibles'!$I$6:$I$11))</f>
        <v>0</v>
      </c>
      <c r="T38" s="37">
        <f ca="1">R38*(1-(($F38/LOOKUP($B38,DOM_COMB,'Características combustibles'!$H$6:$H$11))/(((1-$F38)/LOOKUP($B38,DOM_COMB,'Características combustibles'!$G$6:$G$11))+($F38/LOOKUP($B38,DOM_COMB,'Características combustibles'!$H$6:$H$11)))))</f>
        <v>0</v>
      </c>
    </row>
    <row r="39" spans="2:20" x14ac:dyDescent="0.2">
      <c r="B39" s="16" t="s">
        <v>91</v>
      </c>
      <c r="C39" s="53"/>
      <c r="D39" s="53"/>
      <c r="E39" s="6">
        <f ca="1">IF(B39="","Rellene combustible",LOOKUP(B39,DOM_COMB,'Características combustibles'!$F$6:$F$11))</f>
        <v>7.0000000000000007E-2</v>
      </c>
      <c r="F39" s="56"/>
      <c r="G39" s="53"/>
      <c r="H39" s="53"/>
      <c r="I39" s="11">
        <f>'Escenario de base'!I39</f>
        <v>0</v>
      </c>
      <c r="J39" s="16"/>
      <c r="K39" s="11" t="str">
        <f t="shared" si="0"/>
        <v>Rellene campos</v>
      </c>
      <c r="L39" s="34" t="str">
        <f>IF(OR(B39="",D39="",G39="",H39=""),"Rellene campos",LOOKUP(B39&amp;"-"&amp;D39&amp;"-"&amp;G39&amp;"-"&amp;H39,'Factores de emision'!$H$6:$H$74,'Factores de emision'!$G$6:$G$74))</f>
        <v>Rellene campos</v>
      </c>
      <c r="M39" s="11" t="str">
        <f t="shared" si="1"/>
        <v>Rellene campos</v>
      </c>
      <c r="N39" s="37">
        <f ca="1">IF(B39="","Rellene combustible",LOOKUP(B39,DOM_COMB,'Características combustibles'!$E$6:$E$11))</f>
        <v>3.1375917872674131</v>
      </c>
      <c r="O39" s="37">
        <f t="shared" ca="1" si="2"/>
        <v>0</v>
      </c>
      <c r="P39" s="37">
        <f ca="1">O39*(1-LOOKUP(B39,DOM_COMB,'Características combustibles'!$I$6:$I$11))</f>
        <v>0</v>
      </c>
      <c r="Q39" s="37">
        <f ca="1">O39*(1-(($F39/LOOKUP($B39,DOM_COMB,'Características combustibles'!$H$6:$H$11))/(((1-$F39)/LOOKUP($B39,DOM_COMB,'Características combustibles'!$G$6:$G$11))+($F39/LOOKUP($B39,DOM_COMB,'Características combustibles'!$H$6:$H$11)))))</f>
        <v>0</v>
      </c>
      <c r="R39" s="37">
        <f t="shared" ca="1" si="3"/>
        <v>0</v>
      </c>
      <c r="S39" s="37">
        <f ca="1">R39*(1-LOOKUP($B39,DOM_COMB,'Características combustibles'!$I$6:$I$11))</f>
        <v>0</v>
      </c>
      <c r="T39" s="37">
        <f ca="1">R39*(1-(($F39/LOOKUP($B39,DOM_COMB,'Características combustibles'!$H$6:$H$11))/(((1-$F39)/LOOKUP($B39,DOM_COMB,'Características combustibles'!$G$6:$G$11))+($F39/LOOKUP($B39,DOM_COMB,'Características combustibles'!$H$6:$H$11)))))</f>
        <v>0</v>
      </c>
    </row>
    <row r="40" spans="2:20" x14ac:dyDescent="0.2">
      <c r="B40" s="16" t="s">
        <v>91</v>
      </c>
      <c r="C40" s="53"/>
      <c r="D40" s="53"/>
      <c r="E40" s="6">
        <f ca="1">IF(B40="","Rellene combustible",LOOKUP(B40,DOM_COMB,'Características combustibles'!$F$6:$F$11))</f>
        <v>7.0000000000000007E-2</v>
      </c>
      <c r="F40" s="56"/>
      <c r="G40" s="53"/>
      <c r="H40" s="53"/>
      <c r="I40" s="11">
        <f>'Escenario de base'!I40</f>
        <v>0</v>
      </c>
      <c r="J40" s="16"/>
      <c r="K40" s="43" t="str">
        <f t="shared" si="0"/>
        <v>Rellene campos</v>
      </c>
      <c r="L40" s="34" t="str">
        <f>IF(OR(B40="",D40="",G40="",H40=""),"Rellene campos",LOOKUP(B40&amp;"-"&amp;D40&amp;"-"&amp;G40&amp;"-"&amp;H40,'Factores de emision'!$H$6:$H$74,'Factores de emision'!$G$6:$G$74))</f>
        <v>Rellene campos</v>
      </c>
      <c r="M40" s="11" t="str">
        <f t="shared" si="1"/>
        <v>Rellene campos</v>
      </c>
      <c r="N40" s="37">
        <f ca="1">IF(B40="","Rellene combustible",LOOKUP(B40,DOM_COMB,'Características combustibles'!$E$6:$E$11))</f>
        <v>3.1375917872674131</v>
      </c>
      <c r="O40" s="37">
        <f t="shared" ca="1" si="2"/>
        <v>0</v>
      </c>
      <c r="P40" s="37">
        <f ca="1">O40*(1-LOOKUP(B40,DOM_COMB,'Características combustibles'!$I$6:$I$11))</f>
        <v>0</v>
      </c>
      <c r="Q40" s="37">
        <f ca="1">O40*(1-(($F40/LOOKUP($B40,DOM_COMB,'Características combustibles'!$H$6:$H$11))/(((1-$F40)/LOOKUP($B40,DOM_COMB,'Características combustibles'!$G$6:$G$11))+($F40/LOOKUP($B40,DOM_COMB,'Características combustibles'!$H$6:$H$11)))))</f>
        <v>0</v>
      </c>
      <c r="R40" s="37">
        <f t="shared" ca="1" si="3"/>
        <v>0</v>
      </c>
      <c r="S40" s="37">
        <f ca="1">R40*(1-LOOKUP($B40,DOM_COMB,'Características combustibles'!$I$6:$I$11))</f>
        <v>0</v>
      </c>
      <c r="T40" s="37">
        <f ca="1">R40*(1-(($F40/LOOKUP($B40,DOM_COMB,'Características combustibles'!$H$6:$H$11))/(((1-$F40)/LOOKUP($B40,DOM_COMB,'Características combustibles'!$G$6:$G$11))+($F40/LOOKUP($B40,DOM_COMB,'Características combustibles'!$H$6:$H$11)))))</f>
        <v>0</v>
      </c>
    </row>
    <row r="41" spans="2:20" x14ac:dyDescent="0.2">
      <c r="B41" s="16" t="s">
        <v>91</v>
      </c>
      <c r="C41" s="53"/>
      <c r="D41" s="53"/>
      <c r="E41" s="6">
        <f ca="1">IF(B41="","Rellene combustible",LOOKUP(B41,DOM_COMB,'Características combustibles'!$F$6:$F$11))</f>
        <v>7.0000000000000007E-2</v>
      </c>
      <c r="F41" s="56"/>
      <c r="G41" s="53"/>
      <c r="H41" s="53"/>
      <c r="I41" s="11">
        <f>'Escenario de base'!I41</f>
        <v>0</v>
      </c>
      <c r="J41" s="16"/>
      <c r="K41" s="11" t="str">
        <f t="shared" si="0"/>
        <v>Rellene campos</v>
      </c>
      <c r="L41" s="34" t="str">
        <f>IF(OR(B41="",D41="",G41="",H41=""),"Rellene campos",LOOKUP(B41&amp;"-"&amp;D41&amp;"-"&amp;G41&amp;"-"&amp;H41,'Factores de emision'!$H$6:$H$74,'Factores de emision'!$G$6:$G$74))</f>
        <v>Rellene campos</v>
      </c>
      <c r="M41" s="11" t="str">
        <f t="shared" si="1"/>
        <v>Rellene campos</v>
      </c>
      <c r="N41" s="37">
        <f ca="1">IF(B41="","Rellene combustible",LOOKUP(B41,DOM_COMB,'Características combustibles'!$E$6:$E$11))</f>
        <v>3.1375917872674131</v>
      </c>
      <c r="O41" s="37">
        <f t="shared" ca="1" si="2"/>
        <v>0</v>
      </c>
      <c r="P41" s="37">
        <f ca="1">O41*(1-LOOKUP(B41,DOM_COMB,'Características combustibles'!$I$6:$I$11))</f>
        <v>0</v>
      </c>
      <c r="Q41" s="37">
        <f ca="1">O41*(1-(($F41/LOOKUP($B41,DOM_COMB,'Características combustibles'!$H$6:$H$11))/(((1-$F41)/LOOKUP($B41,DOM_COMB,'Características combustibles'!$G$6:$G$11))+($F41/LOOKUP($B41,DOM_COMB,'Características combustibles'!$H$6:$H$11)))))</f>
        <v>0</v>
      </c>
      <c r="R41" s="37">
        <f t="shared" ca="1" si="3"/>
        <v>0</v>
      </c>
      <c r="S41" s="37">
        <f ca="1">R41*(1-LOOKUP($B41,DOM_COMB,'Características combustibles'!$I$6:$I$11))</f>
        <v>0</v>
      </c>
      <c r="T41" s="37">
        <f ca="1">R41*(1-(($F41/LOOKUP($B41,DOM_COMB,'Características combustibles'!$H$6:$H$11))/(((1-$F41)/LOOKUP($B41,DOM_COMB,'Características combustibles'!$G$6:$G$11))+($F41/LOOKUP($B41,DOM_COMB,'Características combustibles'!$H$6:$H$11)))))</f>
        <v>0</v>
      </c>
    </row>
    <row r="42" spans="2:20" x14ac:dyDescent="0.2">
      <c r="B42" s="16" t="s">
        <v>91</v>
      </c>
      <c r="C42" s="53"/>
      <c r="D42" s="53"/>
      <c r="E42" s="6">
        <f ca="1">IF(B42="","Rellene combustible",LOOKUP(B42,DOM_COMB,'Características combustibles'!$F$6:$F$11))</f>
        <v>7.0000000000000007E-2</v>
      </c>
      <c r="F42" s="56"/>
      <c r="G42" s="53"/>
      <c r="H42" s="53"/>
      <c r="I42" s="11">
        <f>'Escenario de base'!I42</f>
        <v>0</v>
      </c>
      <c r="J42" s="16"/>
      <c r="K42" s="11" t="str">
        <f t="shared" si="0"/>
        <v>Rellene campos</v>
      </c>
      <c r="L42" s="34" t="str">
        <f>IF(OR(B42="",D42="",G42="",H42=""),"Rellene campos",LOOKUP(B42&amp;"-"&amp;D42&amp;"-"&amp;G42&amp;"-"&amp;H42,'Factores de emision'!$H$6:$H$74,'Factores de emision'!$G$6:$G$74))</f>
        <v>Rellene campos</v>
      </c>
      <c r="M42" s="11" t="str">
        <f t="shared" si="1"/>
        <v>Rellene campos</v>
      </c>
      <c r="N42" s="37">
        <f ca="1">IF(B42="","Rellene combustible",LOOKUP(B42,DOM_COMB,'Características combustibles'!$E$6:$E$11))</f>
        <v>3.1375917872674131</v>
      </c>
      <c r="O42" s="37">
        <f t="shared" ca="1" si="2"/>
        <v>0</v>
      </c>
      <c r="P42" s="37">
        <f ca="1">O42*(1-LOOKUP(B42,DOM_COMB,'Características combustibles'!$I$6:$I$11))</f>
        <v>0</v>
      </c>
      <c r="Q42" s="37">
        <f ca="1">O42*(1-(($F42/LOOKUP($B42,DOM_COMB,'Características combustibles'!$H$6:$H$11))/(((1-$F42)/LOOKUP($B42,DOM_COMB,'Características combustibles'!$G$6:$G$11))+($F42/LOOKUP($B42,DOM_COMB,'Características combustibles'!$H$6:$H$11)))))</f>
        <v>0</v>
      </c>
      <c r="R42" s="37">
        <f t="shared" ca="1" si="3"/>
        <v>0</v>
      </c>
      <c r="S42" s="37">
        <f ca="1">R42*(1-LOOKUP($B42,DOM_COMB,'Características combustibles'!$I$6:$I$11))</f>
        <v>0</v>
      </c>
      <c r="T42" s="37">
        <f ca="1">R42*(1-(($F42/LOOKUP($B42,DOM_COMB,'Características combustibles'!$H$6:$H$11))/(((1-$F42)/LOOKUP($B42,DOM_COMB,'Características combustibles'!$G$6:$G$11))+($F42/LOOKUP($B42,DOM_COMB,'Características combustibles'!$H$6:$H$11)))))</f>
        <v>0</v>
      </c>
    </row>
    <row r="43" spans="2:20" x14ac:dyDescent="0.2">
      <c r="B43" s="16" t="s">
        <v>91</v>
      </c>
      <c r="C43" s="53"/>
      <c r="D43" s="53"/>
      <c r="E43" s="6">
        <f ca="1">IF(B43="","Rellene combustible",LOOKUP(B43,DOM_COMB,'Características combustibles'!$F$6:$F$11))</f>
        <v>7.0000000000000007E-2</v>
      </c>
      <c r="F43" s="56"/>
      <c r="G43" s="53"/>
      <c r="H43" s="53"/>
      <c r="I43" s="11">
        <f>'Escenario de base'!I43</f>
        <v>0</v>
      </c>
      <c r="J43" s="16"/>
      <c r="K43" s="11" t="str">
        <f t="shared" si="0"/>
        <v>Rellene campos</v>
      </c>
      <c r="L43" s="34" t="str">
        <f>IF(OR(B43="",D43="",G43="",H43=""),"Rellene campos",LOOKUP(B43&amp;"-"&amp;D43&amp;"-"&amp;G43&amp;"-"&amp;H43,'Factores de emision'!$H$6:$H$74,'Factores de emision'!$G$6:$G$74))</f>
        <v>Rellene campos</v>
      </c>
      <c r="M43" s="11" t="str">
        <f t="shared" si="1"/>
        <v>Rellene campos</v>
      </c>
      <c r="N43" s="37">
        <f ca="1">IF(B43="","Rellene combustible",LOOKUP(B43,DOM_COMB,'Características combustibles'!$E$6:$E$11))</f>
        <v>3.1375917872674131</v>
      </c>
      <c r="O43" s="37">
        <f t="shared" ca="1" si="2"/>
        <v>0</v>
      </c>
      <c r="P43" s="37">
        <f ca="1">O43*(1-LOOKUP(B43,DOM_COMB,'Características combustibles'!$I$6:$I$11))</f>
        <v>0</v>
      </c>
      <c r="Q43" s="37">
        <f ca="1">O43*(1-(($F43/LOOKUP($B43,DOM_COMB,'Características combustibles'!$H$6:$H$11))/(((1-$F43)/LOOKUP($B43,DOM_COMB,'Características combustibles'!$G$6:$G$11))+($F43/LOOKUP($B43,DOM_COMB,'Características combustibles'!$H$6:$H$11)))))</f>
        <v>0</v>
      </c>
      <c r="R43" s="37">
        <f t="shared" ca="1" si="3"/>
        <v>0</v>
      </c>
      <c r="S43" s="37">
        <f ca="1">R43*(1-LOOKUP($B43,DOM_COMB,'Características combustibles'!$I$6:$I$11))</f>
        <v>0</v>
      </c>
      <c r="T43" s="37">
        <f ca="1">R43*(1-(($F43/LOOKUP($B43,DOM_COMB,'Características combustibles'!$H$6:$H$11))/(((1-$F43)/LOOKUP($B43,DOM_COMB,'Características combustibles'!$G$6:$G$11))+($F43/LOOKUP($B43,DOM_COMB,'Características combustibles'!$H$6:$H$11)))))</f>
        <v>0</v>
      </c>
    </row>
    <row r="44" spans="2:20" x14ac:dyDescent="0.2">
      <c r="B44" s="16" t="s">
        <v>91</v>
      </c>
      <c r="C44" s="53"/>
      <c r="D44" s="53"/>
      <c r="E44" s="6">
        <f ca="1">IF(B44="","Rellene combustible",LOOKUP(B44,DOM_COMB,'Características combustibles'!$F$6:$F$11))</f>
        <v>7.0000000000000007E-2</v>
      </c>
      <c r="F44" s="56"/>
      <c r="G44" s="53"/>
      <c r="H44" s="53"/>
      <c r="I44" s="11">
        <f>'Escenario de base'!I44</f>
        <v>0</v>
      </c>
      <c r="J44" s="16"/>
      <c r="K44" s="11" t="str">
        <f t="shared" si="0"/>
        <v>Rellene campos</v>
      </c>
      <c r="L44" s="34" t="str">
        <f>IF(OR(B44="",D44="",G44="",H44=""),"Rellene campos",LOOKUP(B44&amp;"-"&amp;D44&amp;"-"&amp;G44&amp;"-"&amp;H44,'Factores de emision'!$H$6:$H$74,'Factores de emision'!$G$6:$G$74))</f>
        <v>Rellene campos</v>
      </c>
      <c r="M44" s="11" t="str">
        <f t="shared" si="1"/>
        <v>Rellene campos</v>
      </c>
      <c r="N44" s="37">
        <f ca="1">IF(B44="","Rellene combustible",LOOKUP(B44,DOM_COMB,'Características combustibles'!$E$6:$E$11))</f>
        <v>3.1375917872674131</v>
      </c>
      <c r="O44" s="37">
        <f t="shared" ca="1" si="2"/>
        <v>0</v>
      </c>
      <c r="P44" s="37">
        <f ca="1">O44*(1-LOOKUP(B44,DOM_COMB,'Características combustibles'!$I$6:$I$11))</f>
        <v>0</v>
      </c>
      <c r="Q44" s="37">
        <f ca="1">O44*(1-(($F44/LOOKUP($B44,DOM_COMB,'Características combustibles'!$H$6:$H$11))/(((1-$F44)/LOOKUP($B44,DOM_COMB,'Características combustibles'!$G$6:$G$11))+($F44/LOOKUP($B44,DOM_COMB,'Características combustibles'!$H$6:$H$11)))))</f>
        <v>0</v>
      </c>
      <c r="R44" s="37">
        <f t="shared" ca="1" si="3"/>
        <v>0</v>
      </c>
      <c r="S44" s="37">
        <f ca="1">R44*(1-LOOKUP($B44,DOM_COMB,'Características combustibles'!$I$6:$I$11))</f>
        <v>0</v>
      </c>
      <c r="T44" s="37">
        <f ca="1">R44*(1-(($F44/LOOKUP($B44,DOM_COMB,'Características combustibles'!$H$6:$H$11))/(((1-$F44)/LOOKUP($B44,DOM_COMB,'Características combustibles'!$G$6:$G$11))+($F44/LOOKUP($B44,DOM_COMB,'Características combustibles'!$H$6:$H$11)))))</f>
        <v>0</v>
      </c>
    </row>
    <row r="45" spans="2:20" x14ac:dyDescent="0.2">
      <c r="B45" s="17" t="s">
        <v>91</v>
      </c>
      <c r="C45" s="54"/>
      <c r="D45" s="54"/>
      <c r="E45" s="6">
        <f ca="1">IF(B45="","Rellene combustible",LOOKUP(B45,DOM_COMB,'Características combustibles'!$F$6:$F$11))</f>
        <v>7.0000000000000007E-2</v>
      </c>
      <c r="F45" s="57"/>
      <c r="G45" s="54"/>
      <c r="H45" s="54"/>
      <c r="I45" s="60">
        <f>'Escenario de base'!I45</f>
        <v>0</v>
      </c>
      <c r="J45" s="17"/>
      <c r="K45" s="44" t="str">
        <f t="shared" si="0"/>
        <v>Rellene campos</v>
      </c>
      <c r="L45" s="35" t="str">
        <f>IF(OR(B45="",D45="",G45="",H45=""),"Rellene campos",LOOKUP(B45&amp;"-"&amp;D45&amp;"-"&amp;G45&amp;"-"&amp;H45,'Factores de emision'!$H$6:$H$74,'Factores de emision'!$G$6:$G$74))</f>
        <v>Rellene campos</v>
      </c>
      <c r="M45" s="13" t="str">
        <f t="shared" si="1"/>
        <v>Rellene campos</v>
      </c>
      <c r="N45" s="38">
        <f ca="1">IF(B45="","Rellene combustible",LOOKUP(B45,DOM_COMB,'Características combustibles'!$E$6:$E$11))</f>
        <v>3.1375917872674131</v>
      </c>
      <c r="O45" s="38">
        <f t="shared" ca="1" si="2"/>
        <v>0</v>
      </c>
      <c r="P45" s="38">
        <f ca="1">O45*(1-LOOKUP(B45,DOM_COMB,'Características combustibles'!$I$6:$I$11))</f>
        <v>0</v>
      </c>
      <c r="Q45" s="38">
        <f ca="1">O45*(1-(($F45/LOOKUP($B45,DOM_COMB,'Características combustibles'!$H$6:$H$11))/(((1-$F45)/LOOKUP($B45,DOM_COMB,'Características combustibles'!$G$6:$G$11))+($F45/LOOKUP($B45,DOM_COMB,'Características combustibles'!$H$6:$H$11)))))</f>
        <v>0</v>
      </c>
      <c r="R45" s="38">
        <f t="shared" ca="1" si="3"/>
        <v>0</v>
      </c>
      <c r="S45" s="38">
        <f ca="1">R45*(1-LOOKUP($B45,DOM_COMB,'Características combustibles'!$I$6:$I$11))</f>
        <v>0</v>
      </c>
      <c r="T45" s="38">
        <f ca="1">R45*(1-(($F45/LOOKUP($B45,DOM_COMB,'Características combustibles'!$H$6:$H$11))/(((1-$F45)/LOOKUP($B45,DOM_COMB,'Características combustibles'!$G$6:$G$11))+($F45/LOOKUP($B45,DOM_COMB,'Características combustibles'!$H$6:$H$11)))))</f>
        <v>0</v>
      </c>
    </row>
    <row r="46" spans="2:20" x14ac:dyDescent="0.2">
      <c r="E46" s="58"/>
      <c r="F46" s="58"/>
      <c r="O46" s="27"/>
      <c r="P46" s="27"/>
      <c r="Q46" s="27"/>
      <c r="R46" s="27"/>
      <c r="S46" s="27"/>
      <c r="T46" s="27"/>
    </row>
  </sheetData>
  <sheetProtection algorithmName="SHA-512" hashValue="L/Q3cmURctgbm/YZZhpimAhrADEeuyeas+xjCOGyAjqDHHeLmkXGocGzBFNHYFVvw0jwH1wvHI+NRVLXveW0Ug==" saltValue="4rBVbXUPQmJ6mjJmFde13Q==" spinCount="100000" sheet="1" objects="1" scenarios="1" formatCells="0" formatColumns="0" formatRows="0" insertColumns="0" insertRows="0" insertHyperlinks="0" deleteColumns="0" deleteRows="0" pivotTables="0"/>
  <protectedRanges>
    <protectedRange sqref="B6:D45 F6:H45 J6:J45" name="Rango1"/>
  </protectedRanges>
  <mergeCells count="2">
    <mergeCell ref="R4:T4"/>
    <mergeCell ref="O4:Q4"/>
  </mergeCells>
  <phoneticPr fontId="0" type="noConversion"/>
  <dataValidations count="5">
    <dataValidation type="list" allowBlank="1" showInputMessage="1" showErrorMessage="1" sqref="G6:G45">
      <formula1>DOM_NORM</formula1>
    </dataValidation>
    <dataValidation type="list" allowBlank="1" showInputMessage="1" showErrorMessage="1" sqref="D6:D45">
      <formula1>DOM_CLA</formula1>
    </dataValidation>
    <dataValidation type="list" allowBlank="1" showInputMessage="1" showErrorMessage="1" sqref="B6:B45">
      <formula1>DOM_COMB</formula1>
    </dataValidation>
    <dataValidation type="list" allowBlank="1" showInputMessage="1" showErrorMessage="1" sqref="H6:H45">
      <formula1>DOM_MODO</formula1>
    </dataValidation>
    <dataValidation type="decimal" allowBlank="1" showInputMessage="1" showErrorMessage="1" sqref="F6:F45">
      <formula1>E6</formula1>
      <formula2>1</formula2>
    </dataValidation>
  </dataValidations>
  <pageMargins left="0.75" right="0.75" top="1" bottom="1" header="0" footer="0"/>
  <pageSetup paperSize="9" orientation="portrait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2:I37"/>
  <sheetViews>
    <sheetView showGridLines="0" zoomScaleNormal="100" workbookViewId="0"/>
  </sheetViews>
  <sheetFormatPr baseColWidth="10" defaultRowHeight="14.25" customHeight="1" x14ac:dyDescent="0.2"/>
  <cols>
    <col min="4" max="4" width="27.42578125" customWidth="1"/>
  </cols>
  <sheetData>
    <row r="2" spans="2:9" ht="14.25" customHeight="1" x14ac:dyDescent="0.2">
      <c r="B2" s="4" t="s">
        <v>27</v>
      </c>
    </row>
    <row r="4" spans="2:9" ht="14.25" customHeight="1" thickBot="1" x14ac:dyDescent="0.25"/>
    <row r="5" spans="2:9" ht="14.25" customHeight="1" thickTop="1" thickBot="1" x14ac:dyDescent="0.25">
      <c r="B5" s="19" t="s">
        <v>17</v>
      </c>
      <c r="C5" s="20" t="s">
        <v>18</v>
      </c>
      <c r="D5" s="20" t="s">
        <v>19</v>
      </c>
      <c r="E5" s="74"/>
      <c r="F5" s="75"/>
      <c r="G5" s="75"/>
      <c r="H5" s="75"/>
      <c r="I5" s="76"/>
    </row>
    <row r="6" spans="2:9" ht="14.25" customHeight="1" thickTop="1" thickBot="1" x14ac:dyDescent="0.25">
      <c r="B6" s="77" t="s">
        <v>50</v>
      </c>
      <c r="C6" s="80" t="s">
        <v>14</v>
      </c>
      <c r="D6" s="39"/>
      <c r="E6" s="40" t="s">
        <v>51</v>
      </c>
      <c r="F6" s="70" t="s">
        <v>52</v>
      </c>
      <c r="G6" s="70"/>
      <c r="H6" s="70" t="s">
        <v>53</v>
      </c>
      <c r="I6" s="70"/>
    </row>
    <row r="7" spans="2:9" ht="14.25" customHeight="1" thickTop="1" thickBot="1" x14ac:dyDescent="0.25">
      <c r="B7" s="78"/>
      <c r="C7" s="81"/>
      <c r="D7" s="40" t="s">
        <v>47</v>
      </c>
      <c r="E7" s="39" t="s">
        <v>54</v>
      </c>
      <c r="F7" s="71" t="s">
        <v>55</v>
      </c>
      <c r="G7" s="71"/>
      <c r="H7" s="71" t="s">
        <v>56</v>
      </c>
      <c r="I7" s="71"/>
    </row>
    <row r="8" spans="2:9" ht="14.25" customHeight="1" thickTop="1" thickBot="1" x14ac:dyDescent="0.25">
      <c r="B8" s="78"/>
      <c r="C8" s="81"/>
      <c r="D8" s="40" t="s">
        <v>57</v>
      </c>
      <c r="E8" s="39" t="s">
        <v>58</v>
      </c>
      <c r="F8" s="71" t="s">
        <v>59</v>
      </c>
      <c r="G8" s="71"/>
      <c r="H8" s="71" t="s">
        <v>60</v>
      </c>
      <c r="I8" s="71"/>
    </row>
    <row r="9" spans="2:9" ht="14.25" customHeight="1" thickTop="1" thickBot="1" x14ac:dyDescent="0.25">
      <c r="B9" s="78"/>
      <c r="C9" s="81"/>
      <c r="D9" s="40" t="s">
        <v>61</v>
      </c>
      <c r="E9" s="39" t="s">
        <v>62</v>
      </c>
      <c r="F9" s="71" t="s">
        <v>63</v>
      </c>
      <c r="G9" s="71"/>
      <c r="H9" s="71" t="s">
        <v>63</v>
      </c>
      <c r="I9" s="71"/>
    </row>
    <row r="10" spans="2:9" ht="14.25" customHeight="1" thickTop="1" thickBot="1" x14ac:dyDescent="0.25">
      <c r="B10" s="78"/>
      <c r="C10" s="81"/>
      <c r="D10" s="40" t="s">
        <v>64</v>
      </c>
      <c r="E10" s="39" t="s">
        <v>6</v>
      </c>
      <c r="F10" s="71" t="s">
        <v>7</v>
      </c>
      <c r="G10" s="71"/>
      <c r="H10" s="71" t="s">
        <v>7</v>
      </c>
      <c r="I10" s="71"/>
    </row>
    <row r="11" spans="2:9" ht="14.25" customHeight="1" thickTop="1" thickBot="1" x14ac:dyDescent="0.25">
      <c r="B11" s="78"/>
      <c r="C11" s="81"/>
      <c r="D11" s="40" t="s">
        <v>65</v>
      </c>
      <c r="E11" s="39" t="s">
        <v>111</v>
      </c>
      <c r="F11" s="72" t="s">
        <v>111</v>
      </c>
      <c r="G11" s="73"/>
      <c r="H11" s="72" t="s">
        <v>111</v>
      </c>
      <c r="I11" s="73"/>
    </row>
    <row r="12" spans="2:9" ht="14.25" customHeight="1" thickTop="1" thickBot="1" x14ac:dyDescent="0.25">
      <c r="B12" s="78"/>
      <c r="C12" s="82"/>
      <c r="D12" s="40" t="s">
        <v>110</v>
      </c>
      <c r="E12" s="39" t="s">
        <v>112</v>
      </c>
      <c r="F12" s="72" t="s">
        <v>112</v>
      </c>
      <c r="G12" s="73"/>
      <c r="H12" s="72" t="s">
        <v>112</v>
      </c>
      <c r="I12" s="73"/>
    </row>
    <row r="13" spans="2:9" ht="14.25" customHeight="1" thickTop="1" thickBot="1" x14ac:dyDescent="0.25">
      <c r="B13" s="78"/>
      <c r="C13" s="80" t="s">
        <v>13</v>
      </c>
      <c r="D13" s="39"/>
      <c r="E13" s="70" t="s">
        <v>66</v>
      </c>
      <c r="F13" s="70"/>
      <c r="G13" s="70" t="s">
        <v>53</v>
      </c>
      <c r="H13" s="70"/>
      <c r="I13" s="70"/>
    </row>
    <row r="14" spans="2:9" ht="14.25" customHeight="1" thickTop="1" thickBot="1" x14ac:dyDescent="0.25">
      <c r="B14" s="78"/>
      <c r="C14" s="81"/>
      <c r="D14" s="40" t="s">
        <v>5</v>
      </c>
      <c r="E14" s="71">
        <v>-1992</v>
      </c>
      <c r="F14" s="71"/>
      <c r="G14" s="71">
        <v>-1992</v>
      </c>
      <c r="H14" s="71"/>
      <c r="I14" s="71"/>
    </row>
    <row r="15" spans="2:9" ht="14.25" customHeight="1" thickTop="1" thickBot="1" x14ac:dyDescent="0.25">
      <c r="B15" s="78"/>
      <c r="C15" s="81"/>
      <c r="D15" s="40" t="s">
        <v>57</v>
      </c>
      <c r="E15" s="71" t="s">
        <v>58</v>
      </c>
      <c r="F15" s="71"/>
      <c r="G15" s="71" t="s">
        <v>58</v>
      </c>
      <c r="H15" s="71"/>
      <c r="I15" s="71"/>
    </row>
    <row r="16" spans="2:9" ht="14.25" customHeight="1" thickTop="1" thickBot="1" x14ac:dyDescent="0.25">
      <c r="B16" s="78"/>
      <c r="C16" s="81"/>
      <c r="D16" s="40" t="s">
        <v>61</v>
      </c>
      <c r="E16" s="71" t="s">
        <v>62</v>
      </c>
      <c r="F16" s="71"/>
      <c r="G16" s="71" t="s">
        <v>62</v>
      </c>
      <c r="H16" s="71"/>
      <c r="I16" s="71"/>
    </row>
    <row r="17" spans="2:9" ht="14.25" customHeight="1" thickTop="1" thickBot="1" x14ac:dyDescent="0.25">
      <c r="B17" s="78"/>
      <c r="C17" s="81"/>
      <c r="D17" s="40" t="s">
        <v>64</v>
      </c>
      <c r="E17" s="71" t="s">
        <v>6</v>
      </c>
      <c r="F17" s="71"/>
      <c r="G17" s="71" t="s">
        <v>6</v>
      </c>
      <c r="H17" s="71"/>
      <c r="I17" s="71"/>
    </row>
    <row r="18" spans="2:9" ht="14.25" customHeight="1" thickTop="1" thickBot="1" x14ac:dyDescent="0.25">
      <c r="B18" s="78"/>
      <c r="C18" s="81"/>
      <c r="D18" s="40" t="s">
        <v>65</v>
      </c>
      <c r="E18" s="72" t="s">
        <v>111</v>
      </c>
      <c r="F18" s="73"/>
      <c r="G18" s="72" t="s">
        <v>111</v>
      </c>
      <c r="H18" s="84"/>
      <c r="I18" s="73"/>
    </row>
    <row r="19" spans="2:9" ht="14.25" customHeight="1" thickTop="1" thickBot="1" x14ac:dyDescent="0.25">
      <c r="B19" s="78"/>
      <c r="C19" s="82"/>
      <c r="D19" s="40" t="s">
        <v>110</v>
      </c>
      <c r="E19" s="72" t="s">
        <v>112</v>
      </c>
      <c r="F19" s="73"/>
      <c r="G19" s="72" t="s">
        <v>112</v>
      </c>
      <c r="H19" s="84"/>
      <c r="I19" s="73"/>
    </row>
    <row r="20" spans="2:9" ht="14.25" customHeight="1" thickTop="1" thickBot="1" x14ac:dyDescent="0.25">
      <c r="B20" s="78"/>
      <c r="C20" s="80" t="s">
        <v>15</v>
      </c>
      <c r="D20" s="40" t="s">
        <v>5</v>
      </c>
      <c r="E20" s="71">
        <v>-1992</v>
      </c>
      <c r="F20" s="71"/>
      <c r="G20" s="71"/>
      <c r="H20" s="71"/>
      <c r="I20" s="71"/>
    </row>
    <row r="21" spans="2:9" ht="14.25" customHeight="1" thickTop="1" thickBot="1" x14ac:dyDescent="0.25">
      <c r="B21" s="78"/>
      <c r="C21" s="81"/>
      <c r="D21" s="40" t="s">
        <v>57</v>
      </c>
      <c r="E21" s="71" t="s">
        <v>59</v>
      </c>
      <c r="F21" s="71"/>
      <c r="G21" s="71"/>
      <c r="H21" s="71"/>
      <c r="I21" s="71"/>
    </row>
    <row r="22" spans="2:9" ht="14.25" customHeight="1" thickTop="1" thickBot="1" x14ac:dyDescent="0.25">
      <c r="B22" s="78"/>
      <c r="C22" s="81"/>
      <c r="D22" s="40" t="s">
        <v>61</v>
      </c>
      <c r="E22" s="71" t="s">
        <v>63</v>
      </c>
      <c r="F22" s="71"/>
      <c r="G22" s="71"/>
      <c r="H22" s="71"/>
      <c r="I22" s="71"/>
    </row>
    <row r="23" spans="2:9" ht="14.25" customHeight="1" thickTop="1" thickBot="1" x14ac:dyDescent="0.25">
      <c r="B23" s="78"/>
      <c r="C23" s="81"/>
      <c r="D23" s="40" t="s">
        <v>64</v>
      </c>
      <c r="E23" s="71" t="s">
        <v>7</v>
      </c>
      <c r="F23" s="71"/>
      <c r="G23" s="71"/>
      <c r="H23" s="71"/>
      <c r="I23" s="71"/>
    </row>
    <row r="24" spans="2:9" ht="14.25" customHeight="1" thickTop="1" thickBot="1" x14ac:dyDescent="0.25">
      <c r="B24" s="78"/>
      <c r="C24" s="81"/>
      <c r="D24" s="40" t="s">
        <v>65</v>
      </c>
      <c r="E24" s="71" t="s">
        <v>107</v>
      </c>
      <c r="F24" s="71"/>
      <c r="G24" s="71"/>
      <c r="H24" s="71"/>
      <c r="I24" s="71"/>
    </row>
    <row r="25" spans="2:9" ht="14.25" customHeight="1" thickTop="1" thickBot="1" x14ac:dyDescent="0.25">
      <c r="B25" s="78"/>
      <c r="C25" s="82"/>
      <c r="D25" s="40" t="s">
        <v>110</v>
      </c>
      <c r="E25" s="71" t="s">
        <v>108</v>
      </c>
      <c r="F25" s="71"/>
      <c r="G25" s="71"/>
      <c r="H25" s="71"/>
      <c r="I25" s="71"/>
    </row>
    <row r="26" spans="2:9" ht="14.25" customHeight="1" thickTop="1" thickBot="1" x14ac:dyDescent="0.25">
      <c r="B26" s="78"/>
      <c r="C26" s="85" t="s">
        <v>67</v>
      </c>
      <c r="D26" s="40" t="s">
        <v>65</v>
      </c>
      <c r="E26" s="71" t="s">
        <v>107</v>
      </c>
      <c r="F26" s="71"/>
      <c r="G26" s="71"/>
      <c r="H26" s="71"/>
      <c r="I26" s="71"/>
    </row>
    <row r="27" spans="2:9" ht="14.25" customHeight="1" thickTop="1" thickBot="1" x14ac:dyDescent="0.25">
      <c r="B27" s="79"/>
      <c r="C27" s="86"/>
      <c r="D27" s="40" t="s">
        <v>110</v>
      </c>
      <c r="E27" s="71" t="s">
        <v>108</v>
      </c>
      <c r="F27" s="71"/>
      <c r="G27" s="71"/>
      <c r="H27" s="71"/>
      <c r="I27" s="71"/>
    </row>
    <row r="28" spans="2:9" ht="14.25" customHeight="1" x14ac:dyDescent="0.2">
      <c r="B28" s="21"/>
      <c r="C28" s="21"/>
      <c r="D28" s="83"/>
      <c r="E28" s="83"/>
      <c r="F28" s="83"/>
      <c r="G28" s="83"/>
      <c r="H28" s="83"/>
    </row>
    <row r="29" spans="2:9" ht="14.25" customHeight="1" x14ac:dyDescent="0.2">
      <c r="B29" s="21"/>
      <c r="C29" s="21"/>
      <c r="D29" s="21"/>
      <c r="E29" s="83"/>
      <c r="F29" s="83"/>
      <c r="G29" s="83"/>
      <c r="H29" s="83"/>
      <c r="I29" s="83"/>
    </row>
    <row r="30" spans="2:9" ht="14.25" customHeight="1" x14ac:dyDescent="0.2">
      <c r="B30" s="21"/>
      <c r="C30" s="21"/>
      <c r="D30" s="21"/>
      <c r="E30" s="83"/>
      <c r="F30" s="83"/>
      <c r="G30" s="83"/>
      <c r="H30" s="83"/>
      <c r="I30" s="83"/>
    </row>
    <row r="33" spans="2:2" ht="14.25" customHeight="1" x14ac:dyDescent="0.2">
      <c r="B33" s="22"/>
    </row>
    <row r="34" spans="2:2" ht="14.25" customHeight="1" x14ac:dyDescent="0.2">
      <c r="B34" s="22"/>
    </row>
    <row r="35" spans="2:2" ht="14.25" customHeight="1" x14ac:dyDescent="0.2">
      <c r="B35" s="22"/>
    </row>
    <row r="36" spans="2:2" ht="14.25" customHeight="1" x14ac:dyDescent="0.2">
      <c r="B36" s="22"/>
    </row>
    <row r="37" spans="2:2" ht="14.25" customHeight="1" x14ac:dyDescent="0.2">
      <c r="B37" s="22"/>
    </row>
  </sheetData>
  <sheetProtection algorithmName="SHA-512" hashValue="OLuoWLE8ovsvFf3v6l6Ddb0XZNGEbaamZt00Vxe6jKc1WtvwFztZDYJJBlsWS4o5FWByoVUVWbDdFnEyg9KsEA==" saltValue="Ikv4H33LQDdRMeobRwGHyg==" spinCount="100000" sheet="1" objects="1" scenarios="1" formatCells="0" formatColumns="0" formatRows="0" insertColumns="0" insertRows="0" insertHyperlinks="0" deleteColumns="0" deleteRows="0" sort="0" autoFilter="0" pivotTables="0"/>
  <mergeCells count="45">
    <mergeCell ref="E30:I30"/>
    <mergeCell ref="E24:I24"/>
    <mergeCell ref="E26:I26"/>
    <mergeCell ref="D28:H28"/>
    <mergeCell ref="E27:I27"/>
    <mergeCell ref="E25:I25"/>
    <mergeCell ref="B6:B27"/>
    <mergeCell ref="C6:C12"/>
    <mergeCell ref="C13:C19"/>
    <mergeCell ref="C20:C25"/>
    <mergeCell ref="E29:I29"/>
    <mergeCell ref="E19:F19"/>
    <mergeCell ref="G19:I19"/>
    <mergeCell ref="C26:C27"/>
    <mergeCell ref="E23:I23"/>
    <mergeCell ref="E21:I21"/>
    <mergeCell ref="E22:I22"/>
    <mergeCell ref="E20:I20"/>
    <mergeCell ref="E17:F17"/>
    <mergeCell ref="G17:I17"/>
    <mergeCell ref="E18:F18"/>
    <mergeCell ref="G18:I18"/>
    <mergeCell ref="E16:F16"/>
    <mergeCell ref="G16:I16"/>
    <mergeCell ref="E15:F15"/>
    <mergeCell ref="G15:I15"/>
    <mergeCell ref="E14:F14"/>
    <mergeCell ref="E5:I5"/>
    <mergeCell ref="F6:G6"/>
    <mergeCell ref="H6:I6"/>
    <mergeCell ref="F11:G11"/>
    <mergeCell ref="H11:I11"/>
    <mergeCell ref="H7:I7"/>
    <mergeCell ref="F7:G7"/>
    <mergeCell ref="F8:G8"/>
    <mergeCell ref="H8:I8"/>
    <mergeCell ref="E13:F13"/>
    <mergeCell ref="F9:G9"/>
    <mergeCell ref="G14:I14"/>
    <mergeCell ref="G13:I13"/>
    <mergeCell ref="F10:G10"/>
    <mergeCell ref="H10:I10"/>
    <mergeCell ref="F12:G12"/>
    <mergeCell ref="H12:I12"/>
    <mergeCell ref="H9:I9"/>
  </mergeCells>
  <phoneticPr fontId="0" type="noConversion"/>
  <pageMargins left="0.75" right="0.75" top="1" bottom="1" header="0" footer="0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3:F126"/>
  <sheetViews>
    <sheetView showGridLines="0" workbookViewId="0">
      <selection activeCell="D30" sqref="D30"/>
    </sheetView>
  </sheetViews>
  <sheetFormatPr baseColWidth="10" defaultColWidth="16.42578125" defaultRowHeight="12.75" x14ac:dyDescent="0.2"/>
  <cols>
    <col min="1" max="3" width="16.42578125" customWidth="1"/>
    <col min="4" max="4" width="26.5703125" customWidth="1"/>
    <col min="5" max="5" width="27.42578125" customWidth="1"/>
  </cols>
  <sheetData>
    <row r="3" spans="1:6" x14ac:dyDescent="0.2">
      <c r="B3" s="66"/>
      <c r="C3" s="66"/>
      <c r="D3" s="66"/>
    </row>
    <row r="6" spans="1:6" x14ac:dyDescent="0.2">
      <c r="C6" s="66" t="s">
        <v>25</v>
      </c>
      <c r="D6" s="66"/>
      <c r="E6" s="66"/>
    </row>
    <row r="9" spans="1:6" ht="38.25" x14ac:dyDescent="0.2">
      <c r="D9" s="14" t="s">
        <v>73</v>
      </c>
      <c r="E9" s="14" t="s">
        <v>74</v>
      </c>
      <c r="F9" s="14" t="s">
        <v>75</v>
      </c>
    </row>
    <row r="10" spans="1:6" ht="27" customHeight="1" x14ac:dyDescent="0.2">
      <c r="A10" s="67" t="s">
        <v>70</v>
      </c>
      <c r="B10" s="68"/>
      <c r="C10" s="69"/>
      <c r="D10" s="41">
        <f ca="1">SUM('Escenario de base'!O5:O65536)</f>
        <v>0</v>
      </c>
      <c r="E10" s="41">
        <f ca="1">SUM('Escenario de base'!P5:P65536)</f>
        <v>0</v>
      </c>
      <c r="F10" s="41">
        <f ca="1">SUM('Escenario de base'!Q5:Q65536)</f>
        <v>0</v>
      </c>
    </row>
    <row r="11" spans="1:6" x14ac:dyDescent="0.2">
      <c r="A11" s="67" t="s">
        <v>71</v>
      </c>
      <c r="B11" s="68"/>
      <c r="C11" s="69"/>
      <c r="D11" s="41">
        <f ca="1">SUM('Escenario de base'!R5:R65536)</f>
        <v>0</v>
      </c>
      <c r="E11" s="41">
        <f ca="1">SUM('Escenario de base'!S5:S65536)</f>
        <v>0</v>
      </c>
      <c r="F11" s="41">
        <f ca="1">SUM('Escenario de base'!T5:T65536)</f>
        <v>0</v>
      </c>
    </row>
    <row r="16" spans="1:6" x14ac:dyDescent="0.2">
      <c r="C16" s="66" t="s">
        <v>26</v>
      </c>
      <c r="D16" s="66"/>
      <c r="E16" s="66"/>
    </row>
    <row r="18" spans="1:6" ht="38.25" x14ac:dyDescent="0.2">
      <c r="D18" s="14" t="s">
        <v>73</v>
      </c>
      <c r="E18" s="14" t="s">
        <v>74</v>
      </c>
      <c r="F18" s="14" t="s">
        <v>75</v>
      </c>
    </row>
    <row r="19" spans="1:6" ht="27.75" customHeight="1" x14ac:dyDescent="0.2">
      <c r="A19" s="67" t="s">
        <v>70</v>
      </c>
      <c r="B19" s="68"/>
      <c r="C19" s="69"/>
      <c r="D19" s="41">
        <f ca="1">SUM('Escenario de proyecto'!O5:O65536)</f>
        <v>0</v>
      </c>
      <c r="E19" s="41">
        <f ca="1">SUM('Escenario de proyecto'!P5:P65536)</f>
        <v>0</v>
      </c>
      <c r="F19" s="41">
        <f ca="1">SUM('Escenario de proyecto'!Q5:Q65536)</f>
        <v>0</v>
      </c>
    </row>
    <row r="20" spans="1:6" x14ac:dyDescent="0.2">
      <c r="A20" s="67" t="s">
        <v>71</v>
      </c>
      <c r="B20" s="68"/>
      <c r="C20" s="69"/>
      <c r="D20" s="41">
        <f ca="1">SUM('Escenario de proyecto'!R5:R65536)</f>
        <v>0</v>
      </c>
      <c r="E20" s="41">
        <f ca="1">SUM('Escenario de proyecto'!S5:S65536)</f>
        <v>0</v>
      </c>
      <c r="F20" s="41">
        <f ca="1">SUM('Escenario de proyecto'!T5:T65536)</f>
        <v>0</v>
      </c>
    </row>
    <row r="21" spans="1:6" s="30" customFormat="1" x14ac:dyDescent="0.2">
      <c r="D21" s="47"/>
      <c r="E21" s="47"/>
    </row>
    <row r="22" spans="1:6" s="30" customFormat="1" x14ac:dyDescent="0.2">
      <c r="D22" s="45"/>
      <c r="E22" s="45"/>
      <c r="F22" s="45"/>
    </row>
    <row r="23" spans="1:6" s="30" customFormat="1" ht="18" x14ac:dyDescent="0.25">
      <c r="A23" s="48"/>
      <c r="B23" s="48"/>
      <c r="C23" s="48"/>
      <c r="D23" s="48"/>
      <c r="E23" s="48"/>
      <c r="F23" s="45"/>
    </row>
    <row r="24" spans="1:6" s="30" customFormat="1" ht="18" x14ac:dyDescent="0.25">
      <c r="A24" s="48"/>
      <c r="B24" s="48"/>
      <c r="C24" s="91" t="s">
        <v>114</v>
      </c>
      <c r="D24" s="91"/>
      <c r="E24" s="91"/>
      <c r="F24" s="45"/>
    </row>
    <row r="25" spans="1:6" s="30" customFormat="1" ht="18" x14ac:dyDescent="0.25">
      <c r="A25" s="48"/>
      <c r="B25" s="48"/>
      <c r="C25" s="48"/>
      <c r="D25" s="49"/>
      <c r="E25" s="49"/>
      <c r="F25" s="45"/>
    </row>
    <row r="26" spans="1:6" s="30" customFormat="1" ht="18" x14ac:dyDescent="0.25">
      <c r="A26" s="48"/>
      <c r="B26" s="48"/>
      <c r="C26" s="48"/>
      <c r="D26" s="48"/>
      <c r="E26" s="48"/>
      <c r="F26" s="45"/>
    </row>
    <row r="27" spans="1:6" s="30" customFormat="1" ht="18" x14ac:dyDescent="0.25">
      <c r="A27" s="48"/>
      <c r="B27" s="48"/>
      <c r="C27" s="48"/>
      <c r="D27" s="50" t="s">
        <v>105</v>
      </c>
      <c r="E27" s="50" t="s">
        <v>104</v>
      </c>
      <c r="F27" s="45"/>
    </row>
    <row r="28" spans="1:6" s="30" customFormat="1" ht="18" x14ac:dyDescent="0.25">
      <c r="A28" s="87" t="s">
        <v>37</v>
      </c>
      <c r="B28" s="88"/>
      <c r="C28" s="89"/>
      <c r="D28" s="64">
        <f ca="1">F10</f>
        <v>0</v>
      </c>
      <c r="E28" s="64">
        <f>SUM('Escenario de base'!I6:I65536)</f>
        <v>0</v>
      </c>
    </row>
    <row r="29" spans="1:6" s="30" customFormat="1" ht="18" x14ac:dyDescent="0.25">
      <c r="A29" s="87" t="s">
        <v>103</v>
      </c>
      <c r="B29" s="88"/>
      <c r="C29" s="89"/>
      <c r="D29" s="64">
        <f ca="1">F19</f>
        <v>0</v>
      </c>
      <c r="E29" s="64">
        <f>SUM('Escenario de proyecto'!I6:I65536)</f>
        <v>0</v>
      </c>
    </row>
    <row r="30" spans="1:6" s="30" customFormat="1" ht="18" x14ac:dyDescent="0.25">
      <c r="A30" s="92" t="s">
        <v>106</v>
      </c>
      <c r="B30" s="93"/>
      <c r="C30" s="94"/>
      <c r="D30" s="65">
        <f ca="1">D28-D29</f>
        <v>0</v>
      </c>
      <c r="E30" s="65">
        <f>E28-E29</f>
        <v>0</v>
      </c>
    </row>
    <row r="31" spans="1:6" s="30" customFormat="1" ht="18" x14ac:dyDescent="0.25">
      <c r="A31" s="48"/>
      <c r="B31" s="48"/>
      <c r="C31" s="48"/>
      <c r="D31" s="48"/>
      <c r="E31" s="48"/>
    </row>
    <row r="32" spans="1:6" s="30" customFormat="1" ht="18" x14ac:dyDescent="0.25">
      <c r="A32" s="48"/>
      <c r="B32" s="48"/>
      <c r="C32" s="51"/>
      <c r="D32" s="48"/>
      <c r="E32" s="48"/>
    </row>
    <row r="33" spans="2:6" s="30" customFormat="1" x14ac:dyDescent="0.2"/>
    <row r="34" spans="2:6" s="30" customFormat="1" x14ac:dyDescent="0.2">
      <c r="D34" s="46"/>
      <c r="E34" s="46"/>
      <c r="F34" s="45"/>
    </row>
    <row r="35" spans="2:6" s="30" customFormat="1" x14ac:dyDescent="0.2">
      <c r="D35" s="45"/>
      <c r="E35" s="45"/>
      <c r="F35" s="45"/>
    </row>
    <row r="36" spans="2:6" s="30" customFormat="1" x14ac:dyDescent="0.2">
      <c r="D36" s="45"/>
      <c r="E36" s="45"/>
      <c r="F36" s="45"/>
    </row>
    <row r="37" spans="2:6" s="30" customFormat="1" x14ac:dyDescent="0.2">
      <c r="D37" s="45"/>
      <c r="E37" s="45"/>
      <c r="F37" s="45"/>
    </row>
    <row r="38" spans="2:6" s="30" customFormat="1" x14ac:dyDescent="0.2">
      <c r="D38" s="45"/>
      <c r="E38" s="45"/>
      <c r="F38" s="45"/>
    </row>
    <row r="39" spans="2:6" s="30" customFormat="1" x14ac:dyDescent="0.2">
      <c r="D39" s="45"/>
      <c r="E39" s="45"/>
      <c r="F39" s="45"/>
    </row>
    <row r="40" spans="2:6" s="30" customFormat="1" x14ac:dyDescent="0.2">
      <c r="D40" s="45"/>
      <c r="E40" s="45"/>
      <c r="F40" s="45"/>
    </row>
    <row r="41" spans="2:6" s="30" customFormat="1" x14ac:dyDescent="0.2">
      <c r="D41" s="45"/>
      <c r="E41" s="45"/>
      <c r="F41" s="45"/>
    </row>
    <row r="42" spans="2:6" s="30" customFormat="1" x14ac:dyDescent="0.2"/>
    <row r="43" spans="2:6" s="30" customFormat="1" x14ac:dyDescent="0.2">
      <c r="B43" s="42"/>
    </row>
    <row r="44" spans="2:6" s="30" customFormat="1" x14ac:dyDescent="0.2"/>
    <row r="45" spans="2:6" s="30" customFormat="1" x14ac:dyDescent="0.2"/>
    <row r="46" spans="2:6" s="30" customFormat="1" x14ac:dyDescent="0.2">
      <c r="C46" s="90"/>
      <c r="D46" s="90"/>
      <c r="E46" s="90"/>
    </row>
    <row r="47" spans="2:6" s="30" customFormat="1" x14ac:dyDescent="0.2"/>
    <row r="48" spans="2:6" s="30" customFormat="1" x14ac:dyDescent="0.2">
      <c r="C48" s="45"/>
      <c r="D48" s="46"/>
      <c r="E48" s="46"/>
      <c r="F48" s="45"/>
    </row>
    <row r="49" spans="3:6" s="30" customFormat="1" x14ac:dyDescent="0.2">
      <c r="C49" s="45"/>
      <c r="D49" s="45"/>
      <c r="E49" s="45"/>
      <c r="F49" s="45"/>
    </row>
    <row r="50" spans="3:6" s="30" customFormat="1" x14ac:dyDescent="0.2">
      <c r="C50" s="45"/>
      <c r="D50" s="45"/>
      <c r="E50" s="45"/>
      <c r="F50" s="45"/>
    </row>
    <row r="51" spans="3:6" s="30" customFormat="1" x14ac:dyDescent="0.2">
      <c r="C51" s="45"/>
      <c r="D51" s="45"/>
      <c r="E51" s="45"/>
      <c r="F51" s="45"/>
    </row>
    <row r="52" spans="3:6" s="30" customFormat="1" x14ac:dyDescent="0.2">
      <c r="C52" s="45"/>
      <c r="D52" s="45"/>
      <c r="E52" s="45"/>
      <c r="F52" s="45"/>
    </row>
    <row r="53" spans="3:6" s="30" customFormat="1" x14ac:dyDescent="0.2">
      <c r="C53" s="45"/>
      <c r="D53" s="45"/>
      <c r="E53" s="45"/>
      <c r="F53" s="45"/>
    </row>
    <row r="54" spans="3:6" s="30" customFormat="1" x14ac:dyDescent="0.2">
      <c r="C54" s="45"/>
      <c r="D54" s="45"/>
      <c r="E54" s="45"/>
      <c r="F54" s="45"/>
    </row>
    <row r="55" spans="3:6" s="30" customFormat="1" x14ac:dyDescent="0.2">
      <c r="C55" s="45"/>
      <c r="D55" s="45"/>
      <c r="E55" s="45"/>
      <c r="F55" s="45"/>
    </row>
    <row r="56" spans="3:6" s="30" customFormat="1" x14ac:dyDescent="0.2">
      <c r="C56" s="45"/>
      <c r="D56" s="45"/>
      <c r="E56" s="45"/>
      <c r="F56" s="45"/>
    </row>
    <row r="57" spans="3:6" s="30" customFormat="1" x14ac:dyDescent="0.2">
      <c r="C57" s="45"/>
      <c r="D57" s="45"/>
      <c r="E57" s="45"/>
      <c r="F57" s="45"/>
    </row>
    <row r="58" spans="3:6" s="30" customFormat="1" x14ac:dyDescent="0.2">
      <c r="C58" s="45"/>
      <c r="D58" s="45"/>
      <c r="E58" s="45"/>
      <c r="F58" s="45"/>
    </row>
    <row r="59" spans="3:6" s="30" customFormat="1" x14ac:dyDescent="0.2">
      <c r="C59" s="90"/>
      <c r="D59" s="90"/>
      <c r="E59" s="90"/>
      <c r="F59" s="45"/>
    </row>
    <row r="60" spans="3:6" s="30" customFormat="1" x14ac:dyDescent="0.2">
      <c r="C60" s="45"/>
      <c r="D60" s="45"/>
      <c r="E60" s="45"/>
      <c r="F60" s="45"/>
    </row>
    <row r="61" spans="3:6" s="30" customFormat="1" x14ac:dyDescent="0.2">
      <c r="C61" s="45"/>
      <c r="D61" s="46"/>
      <c r="E61" s="46"/>
      <c r="F61" s="45"/>
    </row>
    <row r="62" spans="3:6" s="30" customFormat="1" x14ac:dyDescent="0.2">
      <c r="C62" s="45"/>
      <c r="D62" s="45"/>
      <c r="E62" s="45"/>
      <c r="F62" s="45"/>
    </row>
    <row r="63" spans="3:6" s="30" customFormat="1" x14ac:dyDescent="0.2">
      <c r="C63" s="45"/>
      <c r="D63" s="45"/>
      <c r="E63" s="45"/>
      <c r="F63" s="45"/>
    </row>
    <row r="64" spans="3:6" s="30" customFormat="1" x14ac:dyDescent="0.2">
      <c r="C64" s="45"/>
      <c r="D64" s="45"/>
      <c r="E64" s="45"/>
      <c r="F64" s="45"/>
    </row>
    <row r="65" spans="3:6" s="30" customFormat="1" x14ac:dyDescent="0.2">
      <c r="C65" s="45"/>
      <c r="D65" s="45"/>
      <c r="E65" s="45"/>
      <c r="F65" s="45"/>
    </row>
    <row r="66" spans="3:6" s="30" customFormat="1" x14ac:dyDescent="0.2">
      <c r="C66" s="45"/>
      <c r="D66" s="45"/>
      <c r="E66" s="45"/>
      <c r="F66" s="45"/>
    </row>
    <row r="67" spans="3:6" s="30" customFormat="1" x14ac:dyDescent="0.2">
      <c r="C67" s="45"/>
      <c r="D67" s="45"/>
      <c r="E67" s="45"/>
      <c r="F67" s="45"/>
    </row>
    <row r="68" spans="3:6" s="30" customFormat="1" x14ac:dyDescent="0.2">
      <c r="C68" s="45"/>
      <c r="D68" s="45"/>
      <c r="E68" s="45"/>
      <c r="F68" s="45"/>
    </row>
    <row r="69" spans="3:6" s="30" customFormat="1" x14ac:dyDescent="0.2">
      <c r="C69" s="45"/>
      <c r="D69" s="45"/>
      <c r="E69" s="45"/>
      <c r="F69" s="45"/>
    </row>
    <row r="70" spans="3:6" s="30" customFormat="1" x14ac:dyDescent="0.2">
      <c r="C70" s="45"/>
      <c r="D70" s="45"/>
      <c r="E70" s="45"/>
      <c r="F70" s="45"/>
    </row>
    <row r="71" spans="3:6" s="30" customFormat="1" x14ac:dyDescent="0.2">
      <c r="C71" s="45"/>
      <c r="D71" s="45"/>
      <c r="E71" s="45"/>
      <c r="F71" s="45"/>
    </row>
    <row r="72" spans="3:6" s="30" customFormat="1" x14ac:dyDescent="0.2">
      <c r="C72" s="42"/>
      <c r="D72" s="45"/>
      <c r="E72" s="45"/>
      <c r="F72" s="45"/>
    </row>
    <row r="73" spans="3:6" s="30" customFormat="1" x14ac:dyDescent="0.2">
      <c r="C73" s="45"/>
      <c r="D73" s="45"/>
      <c r="E73" s="45"/>
      <c r="F73" s="45"/>
    </row>
    <row r="74" spans="3:6" s="30" customFormat="1" x14ac:dyDescent="0.2">
      <c r="C74" s="45"/>
      <c r="D74" s="46"/>
      <c r="E74" s="46"/>
      <c r="F74" s="45"/>
    </row>
    <row r="75" spans="3:6" s="30" customFormat="1" x14ac:dyDescent="0.2">
      <c r="C75" s="45"/>
      <c r="D75" s="45"/>
      <c r="E75" s="45"/>
      <c r="F75" s="45"/>
    </row>
    <row r="76" spans="3:6" s="30" customFormat="1" x14ac:dyDescent="0.2">
      <c r="C76" s="45"/>
      <c r="D76" s="45"/>
      <c r="E76" s="45"/>
      <c r="F76" s="45"/>
    </row>
    <row r="77" spans="3:6" s="30" customFormat="1" x14ac:dyDescent="0.2">
      <c r="C77" s="45"/>
      <c r="D77" s="45"/>
      <c r="E77" s="45"/>
      <c r="F77" s="45"/>
    </row>
    <row r="78" spans="3:6" s="30" customFormat="1" x14ac:dyDescent="0.2">
      <c r="C78" s="45"/>
      <c r="D78" s="45"/>
      <c r="E78" s="45"/>
      <c r="F78" s="45"/>
    </row>
    <row r="79" spans="3:6" s="30" customFormat="1" x14ac:dyDescent="0.2">
      <c r="C79" s="45"/>
      <c r="D79" s="45"/>
      <c r="E79" s="45"/>
      <c r="F79" s="45"/>
    </row>
    <row r="80" spans="3:6" s="30" customFormat="1" x14ac:dyDescent="0.2">
      <c r="C80" s="45"/>
      <c r="D80" s="45"/>
      <c r="E80" s="45"/>
      <c r="F80" s="45"/>
    </row>
    <row r="81" spans="3:6" s="30" customFormat="1" x14ac:dyDescent="0.2">
      <c r="C81" s="45"/>
      <c r="D81" s="45"/>
      <c r="E81" s="45"/>
      <c r="F81" s="45"/>
    </row>
    <row r="82" spans="3:6" s="30" customFormat="1" x14ac:dyDescent="0.2">
      <c r="C82" s="45"/>
      <c r="D82" s="45"/>
      <c r="E82" s="45"/>
      <c r="F82" s="45"/>
    </row>
    <row r="83" spans="3:6" s="30" customFormat="1" x14ac:dyDescent="0.2">
      <c r="C83" s="45"/>
      <c r="D83" s="45"/>
      <c r="E83" s="45"/>
      <c r="F83" s="45"/>
    </row>
    <row r="84" spans="3:6" s="30" customFormat="1" x14ac:dyDescent="0.2">
      <c r="C84" s="45"/>
      <c r="D84" s="45"/>
      <c r="E84" s="45"/>
      <c r="F84" s="45"/>
    </row>
    <row r="85" spans="3:6" s="30" customFormat="1" x14ac:dyDescent="0.2"/>
    <row r="86" spans="3:6" s="30" customFormat="1" x14ac:dyDescent="0.2"/>
    <row r="87" spans="3:6" s="30" customFormat="1" x14ac:dyDescent="0.2"/>
    <row r="88" spans="3:6" s="30" customFormat="1" x14ac:dyDescent="0.2"/>
    <row r="89" spans="3:6" s="30" customFormat="1" x14ac:dyDescent="0.2"/>
    <row r="90" spans="3:6" s="30" customFormat="1" x14ac:dyDescent="0.2"/>
    <row r="91" spans="3:6" s="30" customFormat="1" x14ac:dyDescent="0.2"/>
    <row r="92" spans="3:6" s="30" customFormat="1" x14ac:dyDescent="0.2"/>
    <row r="93" spans="3:6" s="30" customFormat="1" x14ac:dyDescent="0.2"/>
    <row r="94" spans="3:6" s="30" customFormat="1" x14ac:dyDescent="0.2"/>
    <row r="95" spans="3:6" s="30" customFormat="1" x14ac:dyDescent="0.2"/>
    <row r="96" spans="3: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</sheetData>
  <sheetProtection algorithmName="SHA-512" hashValue="RanBHVS0W9wQRLwEC4oN5ox4qTUaL5hVHzTTqdu/UyWwoEitYMLJQGxcJ+Is8z6IiEQyNz8g3Bb+Clm5UQV5Hg==" saltValue="8wczQQQJzyBUsvlDr9FSOw==" spinCount="100000" sheet="1" objects="1" scenarios="1" formatCells="0" formatColumns="0" formatRows="0" insertColumns="0" insertRows="0" insertHyperlinks="0" deleteColumns="0" deleteRows="0" sort="0" autoFilter="0" pivotTables="0"/>
  <mergeCells count="13">
    <mergeCell ref="A29:C29"/>
    <mergeCell ref="C59:E59"/>
    <mergeCell ref="C6:E6"/>
    <mergeCell ref="B3:D3"/>
    <mergeCell ref="C46:E46"/>
    <mergeCell ref="A10:C10"/>
    <mergeCell ref="A11:C11"/>
    <mergeCell ref="C16:E16"/>
    <mergeCell ref="A19:C19"/>
    <mergeCell ref="A20:C20"/>
    <mergeCell ref="C24:E24"/>
    <mergeCell ref="A30:C30"/>
    <mergeCell ref="A28:C28"/>
  </mergeCells>
  <phoneticPr fontId="0" type="noConversion"/>
  <pageMargins left="0.7" right="0.7" top="0.75" bottom="0.75" header="0.3" footer="0.3"/>
  <pageSetup paperSize="9" orientation="portrait" horizontalDpi="4294967294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2:H75"/>
  <sheetViews>
    <sheetView showGridLines="0" workbookViewId="0">
      <selection activeCell="G17" sqref="G17"/>
    </sheetView>
  </sheetViews>
  <sheetFormatPr baseColWidth="10" defaultColWidth="9.140625" defaultRowHeight="12.75" x14ac:dyDescent="0.2"/>
  <cols>
    <col min="2" max="7" width="15.7109375" customWidth="1"/>
  </cols>
  <sheetData>
    <row r="2" spans="2:8" x14ac:dyDescent="0.2">
      <c r="B2" s="4" t="s">
        <v>28</v>
      </c>
    </row>
    <row r="4" spans="2:8" ht="13.5" thickBot="1" x14ac:dyDescent="0.25"/>
    <row r="5" spans="2:8" ht="13.5" thickBot="1" x14ac:dyDescent="0.25">
      <c r="B5" s="31" t="s">
        <v>0</v>
      </c>
      <c r="C5" s="32" t="s">
        <v>2</v>
      </c>
      <c r="D5" s="32" t="s">
        <v>1</v>
      </c>
      <c r="E5" s="32" t="s">
        <v>4</v>
      </c>
      <c r="F5" s="32" t="s">
        <v>3</v>
      </c>
      <c r="G5" s="32" t="s">
        <v>41</v>
      </c>
      <c r="H5" s="32" t="s">
        <v>100</v>
      </c>
    </row>
    <row r="6" spans="2:8" x14ac:dyDescent="0.2">
      <c r="B6" t="s">
        <v>42</v>
      </c>
      <c r="C6" t="s">
        <v>91</v>
      </c>
      <c r="D6" t="s">
        <v>43</v>
      </c>
      <c r="E6" t="s">
        <v>44</v>
      </c>
      <c r="F6" t="s">
        <v>86</v>
      </c>
      <c r="G6" s="27">
        <v>50.681528908463498</v>
      </c>
      <c r="H6" t="str">
        <f>C6&amp;"-"&amp;D6&amp;"-"&amp;E6&amp;"-"&amp;F6</f>
        <v>GASÓLEO-&lt;=2-CONVENCIONAL-CARRETERA</v>
      </c>
    </row>
    <row r="7" spans="2:8" x14ac:dyDescent="0.2">
      <c r="B7" t="s">
        <v>42</v>
      </c>
      <c r="C7" t="s">
        <v>91</v>
      </c>
      <c r="D7" t="s">
        <v>43</v>
      </c>
      <c r="E7" t="s">
        <v>87</v>
      </c>
      <c r="F7" t="s">
        <v>86</v>
      </c>
      <c r="G7" s="27">
        <v>48.147319534011601</v>
      </c>
      <c r="H7" t="str">
        <f t="shared" ref="H7:H70" si="0">C7&amp;"-"&amp;D7&amp;"-"&amp;E7&amp;"-"&amp;F7</f>
        <v>GASÓLEO-&lt;=2-EURO I - 91/441/EEC-CARRETERA</v>
      </c>
    </row>
    <row r="8" spans="2:8" x14ac:dyDescent="0.2">
      <c r="B8" t="s">
        <v>42</v>
      </c>
      <c r="C8" t="s">
        <v>91</v>
      </c>
      <c r="D8" t="s">
        <v>43</v>
      </c>
      <c r="E8" t="s">
        <v>88</v>
      </c>
      <c r="F8" t="s">
        <v>86</v>
      </c>
      <c r="G8" s="27">
        <v>48.490025168617201</v>
      </c>
      <c r="H8" t="str">
        <f t="shared" si="0"/>
        <v>GASÓLEO-&lt;=2-EURO II - 94/12/EC-CARRETERA</v>
      </c>
    </row>
    <row r="9" spans="2:8" x14ac:dyDescent="0.2">
      <c r="B9" t="s">
        <v>42</v>
      </c>
      <c r="C9" t="s">
        <v>91</v>
      </c>
      <c r="D9" t="s">
        <v>43</v>
      </c>
      <c r="E9" t="s">
        <v>89</v>
      </c>
      <c r="F9" t="s">
        <v>86</v>
      </c>
      <c r="G9" s="27">
        <v>45.776373198101503</v>
      </c>
      <c r="H9" t="str">
        <f t="shared" si="0"/>
        <v>GASÓLEO-&lt;=2-EURO III - 98/69/EC S 2000-CARRETERA</v>
      </c>
    </row>
    <row r="10" spans="2:8" x14ac:dyDescent="0.2">
      <c r="B10" t="s">
        <v>42</v>
      </c>
      <c r="C10" t="s">
        <v>91</v>
      </c>
      <c r="D10" t="s">
        <v>43</v>
      </c>
      <c r="E10" t="s">
        <v>90</v>
      </c>
      <c r="F10" t="s">
        <v>86</v>
      </c>
      <c r="G10" s="27">
        <v>45.776373198101503</v>
      </c>
      <c r="H10" t="str">
        <f t="shared" si="0"/>
        <v>GASÓLEO-&lt;=2-EURO IV - 98/69/EC S 2005-CARRETERA</v>
      </c>
    </row>
    <row r="11" spans="2:8" x14ac:dyDescent="0.2">
      <c r="B11" t="s">
        <v>42</v>
      </c>
      <c r="C11" t="s">
        <v>91</v>
      </c>
      <c r="D11" t="s">
        <v>43</v>
      </c>
      <c r="E11" t="s">
        <v>109</v>
      </c>
      <c r="F11" t="s">
        <v>86</v>
      </c>
      <c r="G11" s="27">
        <v>45.776373198101503</v>
      </c>
      <c r="H11" t="str">
        <f t="shared" si="0"/>
        <v>GASÓLEO-&lt;=2-EURO V - EC 715/2007-CARRETERA</v>
      </c>
    </row>
    <row r="12" spans="2:8" x14ac:dyDescent="0.2">
      <c r="B12" t="s">
        <v>42</v>
      </c>
      <c r="C12" t="s">
        <v>91</v>
      </c>
      <c r="D12" t="s">
        <v>45</v>
      </c>
      <c r="E12" t="s">
        <v>44</v>
      </c>
      <c r="F12" t="s">
        <v>86</v>
      </c>
      <c r="G12" s="27">
        <v>50.681528908463498</v>
      </c>
      <c r="H12" t="str">
        <f t="shared" si="0"/>
        <v>GASÓLEO-&gt;2-CONVENCIONAL-CARRETERA</v>
      </c>
    </row>
    <row r="13" spans="2:8" x14ac:dyDescent="0.2">
      <c r="B13" t="s">
        <v>42</v>
      </c>
      <c r="C13" t="s">
        <v>91</v>
      </c>
      <c r="D13" t="s">
        <v>45</v>
      </c>
      <c r="E13" t="s">
        <v>87</v>
      </c>
      <c r="F13" t="s">
        <v>86</v>
      </c>
      <c r="G13" s="27">
        <v>64.160890730221993</v>
      </c>
      <c r="H13" t="str">
        <f t="shared" si="0"/>
        <v>GASÓLEO-&gt;2-EURO I - 91/441/EEC-CARRETERA</v>
      </c>
    </row>
    <row r="14" spans="2:8" x14ac:dyDescent="0.2">
      <c r="B14" t="s">
        <v>42</v>
      </c>
      <c r="C14" t="s">
        <v>91</v>
      </c>
      <c r="D14" t="s">
        <v>45</v>
      </c>
      <c r="E14" t="s">
        <v>88</v>
      </c>
      <c r="F14" t="s">
        <v>86</v>
      </c>
      <c r="G14" s="27">
        <v>64.160890730221993</v>
      </c>
      <c r="H14" t="str">
        <f t="shared" si="0"/>
        <v>GASÓLEO-&gt;2-EURO II - 94/12/EC-CARRETERA</v>
      </c>
    </row>
    <row r="15" spans="2:8" x14ac:dyDescent="0.2">
      <c r="B15" t="s">
        <v>42</v>
      </c>
      <c r="C15" t="s">
        <v>91</v>
      </c>
      <c r="D15" t="s">
        <v>45</v>
      </c>
      <c r="E15" t="s">
        <v>89</v>
      </c>
      <c r="F15" t="s">
        <v>86</v>
      </c>
      <c r="G15" s="27">
        <v>64.160890730221993</v>
      </c>
      <c r="H15" t="str">
        <f t="shared" si="0"/>
        <v>GASÓLEO-&gt;2-EURO III - 98/69/EC S 2000-CARRETERA</v>
      </c>
    </row>
    <row r="16" spans="2:8" x14ac:dyDescent="0.2">
      <c r="B16" t="s">
        <v>42</v>
      </c>
      <c r="C16" t="s">
        <v>91</v>
      </c>
      <c r="D16" t="s">
        <v>45</v>
      </c>
      <c r="E16" t="s">
        <v>90</v>
      </c>
      <c r="F16" t="s">
        <v>86</v>
      </c>
      <c r="G16" s="27">
        <v>64.160890730221993</v>
      </c>
      <c r="H16" t="str">
        <f t="shared" si="0"/>
        <v>GASÓLEO-&gt;2-EURO IV - 98/69/EC S 2005-CARRETERA</v>
      </c>
    </row>
    <row r="17" spans="2:8" x14ac:dyDescent="0.2">
      <c r="B17" t="s">
        <v>42</v>
      </c>
      <c r="C17" t="s">
        <v>91</v>
      </c>
      <c r="D17" t="s">
        <v>45</v>
      </c>
      <c r="E17" t="s">
        <v>109</v>
      </c>
      <c r="F17" t="s">
        <v>86</v>
      </c>
      <c r="G17" s="27">
        <v>64.160890730221993</v>
      </c>
      <c r="H17" t="str">
        <f t="shared" si="0"/>
        <v>GASÓLEO-&gt;2-EURO V - EC 715/2007-CARRETERA</v>
      </c>
    </row>
    <row r="18" spans="2:8" x14ac:dyDescent="0.2">
      <c r="B18" t="s">
        <v>42</v>
      </c>
      <c r="C18" t="s">
        <v>92</v>
      </c>
      <c r="D18" t="s">
        <v>46</v>
      </c>
      <c r="E18" t="s">
        <v>47</v>
      </c>
      <c r="F18" t="s">
        <v>86</v>
      </c>
      <c r="G18" s="27">
        <v>47.998915895276397</v>
      </c>
      <c r="H18" t="str">
        <f t="shared" si="0"/>
        <v>GASOLINA-&lt;1,4-ECE 15/04-CARRETERA</v>
      </c>
    </row>
    <row r="19" spans="2:8" x14ac:dyDescent="0.2">
      <c r="B19" t="s">
        <v>42</v>
      </c>
      <c r="C19" t="s">
        <v>92</v>
      </c>
      <c r="D19" t="s">
        <v>46</v>
      </c>
      <c r="E19" t="s">
        <v>87</v>
      </c>
      <c r="F19" t="s">
        <v>86</v>
      </c>
      <c r="G19" s="27">
        <v>46.175566349671797</v>
      </c>
      <c r="H19" t="str">
        <f t="shared" si="0"/>
        <v>GASOLINA-&lt;1,4-EURO I - 91/441/EEC-CARRETERA</v>
      </c>
    </row>
    <row r="20" spans="2:8" x14ac:dyDescent="0.2">
      <c r="B20" t="s">
        <v>42</v>
      </c>
      <c r="C20" t="s">
        <v>92</v>
      </c>
      <c r="D20" t="s">
        <v>46</v>
      </c>
      <c r="E20" t="s">
        <v>88</v>
      </c>
      <c r="F20" t="s">
        <v>86</v>
      </c>
      <c r="G20" s="27">
        <v>43.901804488067498</v>
      </c>
      <c r="H20" t="str">
        <f t="shared" si="0"/>
        <v>GASOLINA-&lt;1,4-EURO II - 94/12/EC-CARRETERA</v>
      </c>
    </row>
    <row r="21" spans="2:8" x14ac:dyDescent="0.2">
      <c r="B21" t="s">
        <v>42</v>
      </c>
      <c r="C21" t="s">
        <v>92</v>
      </c>
      <c r="D21" t="s">
        <v>46</v>
      </c>
      <c r="E21" t="s">
        <v>89</v>
      </c>
      <c r="F21" t="s">
        <v>86</v>
      </c>
      <c r="G21" s="27">
        <v>45.531690007249999</v>
      </c>
      <c r="H21" t="str">
        <f t="shared" si="0"/>
        <v>GASOLINA-&lt;1,4-EURO III - 98/69/EC S 2000-CARRETERA</v>
      </c>
    </row>
    <row r="22" spans="2:8" x14ac:dyDescent="0.2">
      <c r="B22" t="s">
        <v>42</v>
      </c>
      <c r="C22" t="s">
        <v>92</v>
      </c>
      <c r="D22" t="s">
        <v>46</v>
      </c>
      <c r="E22" t="s">
        <v>90</v>
      </c>
      <c r="F22" t="s">
        <v>86</v>
      </c>
      <c r="G22" s="27">
        <v>47.667789222148301</v>
      </c>
      <c r="H22" t="str">
        <f t="shared" si="0"/>
        <v>GASOLINA-&lt;1,4-EURO IV - 98/69/EC S 2005-CARRETERA</v>
      </c>
    </row>
    <row r="23" spans="2:8" x14ac:dyDescent="0.2">
      <c r="B23" t="s">
        <v>42</v>
      </c>
      <c r="C23" t="s">
        <v>92</v>
      </c>
      <c r="D23" t="s">
        <v>46</v>
      </c>
      <c r="E23" t="s">
        <v>109</v>
      </c>
      <c r="F23" t="s">
        <v>86</v>
      </c>
      <c r="G23" s="27">
        <v>47.667789222148301</v>
      </c>
      <c r="H23" t="str">
        <f t="shared" si="0"/>
        <v>GASOLINA-&lt;1,4-EURO V - EC 715/2007-CARRETERA</v>
      </c>
    </row>
    <row r="24" spans="2:8" x14ac:dyDescent="0.2">
      <c r="B24" t="s">
        <v>42</v>
      </c>
      <c r="C24" t="s">
        <v>92</v>
      </c>
      <c r="D24" t="s">
        <v>48</v>
      </c>
      <c r="E24" t="s">
        <v>47</v>
      </c>
      <c r="F24" t="s">
        <v>86</v>
      </c>
      <c r="G24" s="27">
        <v>52.990026462937202</v>
      </c>
      <c r="H24" t="str">
        <f t="shared" si="0"/>
        <v>GASOLINA-1,4 - 2-ECE 15/04-CARRETERA</v>
      </c>
    </row>
    <row r="25" spans="2:8" x14ac:dyDescent="0.2">
      <c r="B25" t="s">
        <v>42</v>
      </c>
      <c r="C25" t="s">
        <v>92</v>
      </c>
      <c r="D25" t="s">
        <v>48</v>
      </c>
      <c r="E25" t="s">
        <v>87</v>
      </c>
      <c r="F25" t="s">
        <v>86</v>
      </c>
      <c r="G25" s="27">
        <v>51.9063842773784</v>
      </c>
      <c r="H25" t="str">
        <f t="shared" si="0"/>
        <v>GASOLINA-1,4 - 2-EURO I - 91/441/EEC-CARRETERA</v>
      </c>
    </row>
    <row r="26" spans="2:8" x14ac:dyDescent="0.2">
      <c r="B26" t="s">
        <v>42</v>
      </c>
      <c r="C26" t="s">
        <v>92</v>
      </c>
      <c r="D26" t="s">
        <v>48</v>
      </c>
      <c r="E26" t="s">
        <v>88</v>
      </c>
      <c r="F26" t="s">
        <v>86</v>
      </c>
      <c r="G26" s="27">
        <v>49.167148278788602</v>
      </c>
      <c r="H26" t="str">
        <f t="shared" si="0"/>
        <v>GASOLINA-1,4 - 2-EURO II - 94/12/EC-CARRETERA</v>
      </c>
    </row>
    <row r="27" spans="2:8" x14ac:dyDescent="0.2">
      <c r="B27" t="s">
        <v>42</v>
      </c>
      <c r="C27" t="s">
        <v>92</v>
      </c>
      <c r="D27" t="s">
        <v>48</v>
      </c>
      <c r="E27" t="s">
        <v>89</v>
      </c>
      <c r="F27" t="s">
        <v>86</v>
      </c>
      <c r="G27" s="27">
        <v>53.186106654971198</v>
      </c>
      <c r="H27" t="str">
        <f t="shared" si="0"/>
        <v>GASOLINA-1,4 - 2-EURO III - 98/69/EC S 2000-CARRETERA</v>
      </c>
    </row>
    <row r="28" spans="2:8" x14ac:dyDescent="0.2">
      <c r="B28" t="s">
        <v>42</v>
      </c>
      <c r="C28" t="s">
        <v>92</v>
      </c>
      <c r="D28" t="s">
        <v>48</v>
      </c>
      <c r="E28" t="s">
        <v>90</v>
      </c>
      <c r="F28" t="s">
        <v>86</v>
      </c>
      <c r="G28" s="27">
        <v>55.514262034201003</v>
      </c>
      <c r="H28" t="str">
        <f t="shared" si="0"/>
        <v>GASOLINA-1,4 - 2-EURO IV - 98/69/EC S 2005-CARRETERA</v>
      </c>
    </row>
    <row r="29" spans="2:8" x14ac:dyDescent="0.2">
      <c r="B29" t="s">
        <v>42</v>
      </c>
      <c r="C29" t="s">
        <v>92</v>
      </c>
      <c r="D29" t="s">
        <v>48</v>
      </c>
      <c r="E29" t="s">
        <v>109</v>
      </c>
      <c r="F29" t="s">
        <v>86</v>
      </c>
      <c r="G29" s="27">
        <v>55.514262034201003</v>
      </c>
      <c r="H29" t="str">
        <f t="shared" si="0"/>
        <v>GASOLINA-1,4 - 2-EURO V - EC 715/2007-CARRETERA</v>
      </c>
    </row>
    <row r="30" spans="2:8" x14ac:dyDescent="0.2">
      <c r="B30" t="s">
        <v>42</v>
      </c>
      <c r="C30" t="s">
        <v>92</v>
      </c>
      <c r="D30" t="s">
        <v>45</v>
      </c>
      <c r="E30" t="s">
        <v>47</v>
      </c>
      <c r="F30" t="s">
        <v>86</v>
      </c>
      <c r="G30" s="27">
        <v>67.707555371400801</v>
      </c>
      <c r="H30" t="str">
        <f t="shared" si="0"/>
        <v>GASOLINA-&gt;2-ECE 15/04-CARRETERA</v>
      </c>
    </row>
    <row r="31" spans="2:8" x14ac:dyDescent="0.2">
      <c r="B31" t="s">
        <v>42</v>
      </c>
      <c r="C31" t="s">
        <v>92</v>
      </c>
      <c r="D31" t="s">
        <v>45</v>
      </c>
      <c r="E31" t="s">
        <v>87</v>
      </c>
      <c r="F31" t="s">
        <v>86</v>
      </c>
      <c r="G31" s="27">
        <v>65.7215752527935</v>
      </c>
      <c r="H31" t="str">
        <f t="shared" si="0"/>
        <v>GASOLINA-&gt;2-EURO I - 91/441/EEC-CARRETERA</v>
      </c>
    </row>
    <row r="32" spans="2:8" x14ac:dyDescent="0.2">
      <c r="B32" t="s">
        <v>42</v>
      </c>
      <c r="C32" t="s">
        <v>92</v>
      </c>
      <c r="D32" t="s">
        <v>45</v>
      </c>
      <c r="E32" t="s">
        <v>88</v>
      </c>
      <c r="F32" t="s">
        <v>86</v>
      </c>
      <c r="G32" s="27">
        <v>67.355282634766894</v>
      </c>
      <c r="H32" t="str">
        <f t="shared" si="0"/>
        <v>GASOLINA-&gt;2-EURO II - 94/12/EC-CARRETERA</v>
      </c>
    </row>
    <row r="33" spans="2:8" x14ac:dyDescent="0.2">
      <c r="B33" t="s">
        <v>42</v>
      </c>
      <c r="C33" t="s">
        <v>92</v>
      </c>
      <c r="D33" t="s">
        <v>45</v>
      </c>
      <c r="E33" t="s">
        <v>89</v>
      </c>
      <c r="F33" t="s">
        <v>86</v>
      </c>
      <c r="G33" s="27">
        <v>57.913485330911101</v>
      </c>
      <c r="H33" t="str">
        <f t="shared" si="0"/>
        <v>GASOLINA-&gt;2-EURO III - 98/69/EC S 2000-CARRETERA</v>
      </c>
    </row>
    <row r="34" spans="2:8" x14ac:dyDescent="0.2">
      <c r="B34" t="s">
        <v>42</v>
      </c>
      <c r="C34" t="s">
        <v>92</v>
      </c>
      <c r="D34" t="s">
        <v>45</v>
      </c>
      <c r="E34" t="s">
        <v>90</v>
      </c>
      <c r="F34" t="s">
        <v>86</v>
      </c>
      <c r="G34" s="27">
        <v>67.475580217711396</v>
      </c>
      <c r="H34" t="str">
        <f t="shared" si="0"/>
        <v>GASOLINA-&gt;2-EURO IV - 98/69/EC S 2005-CARRETERA</v>
      </c>
    </row>
    <row r="35" spans="2:8" x14ac:dyDescent="0.2">
      <c r="B35" t="s">
        <v>42</v>
      </c>
      <c r="C35" t="s">
        <v>92</v>
      </c>
      <c r="D35" t="s">
        <v>45</v>
      </c>
      <c r="E35" t="s">
        <v>109</v>
      </c>
      <c r="F35" t="s">
        <v>86</v>
      </c>
      <c r="G35" s="27">
        <v>67.475580217711396</v>
      </c>
      <c r="H35" t="str">
        <f t="shared" si="0"/>
        <v>GASOLINA-&gt;2-EURO V - EC 715/2007-CARRETERA</v>
      </c>
    </row>
    <row r="36" spans="2:8" x14ac:dyDescent="0.2">
      <c r="B36" t="s">
        <v>42</v>
      </c>
      <c r="C36" t="s">
        <v>91</v>
      </c>
      <c r="D36" t="s">
        <v>43</v>
      </c>
      <c r="E36" t="s">
        <v>44</v>
      </c>
      <c r="F36" t="s">
        <v>99</v>
      </c>
      <c r="G36" s="27">
        <v>90.053502907475902</v>
      </c>
      <c r="H36" t="str">
        <f t="shared" si="0"/>
        <v>GASÓLEO-&lt;=2-CONVENCIONAL-URBANA</v>
      </c>
    </row>
    <row r="37" spans="2:8" x14ac:dyDescent="0.2">
      <c r="B37" t="s">
        <v>42</v>
      </c>
      <c r="C37" t="s">
        <v>91</v>
      </c>
      <c r="D37" t="s">
        <v>43</v>
      </c>
      <c r="E37" t="s">
        <v>87</v>
      </c>
      <c r="F37" t="s">
        <v>99</v>
      </c>
      <c r="G37" s="27">
        <v>70.7486649448565</v>
      </c>
      <c r="H37" t="str">
        <f t="shared" si="0"/>
        <v>GASÓLEO-&lt;=2-EURO I - 91/441/EEC-URBANA</v>
      </c>
    </row>
    <row r="38" spans="2:8" x14ac:dyDescent="0.2">
      <c r="B38" t="s">
        <v>42</v>
      </c>
      <c r="C38" t="s">
        <v>91</v>
      </c>
      <c r="D38" t="s">
        <v>43</v>
      </c>
      <c r="E38" t="s">
        <v>88</v>
      </c>
      <c r="F38" t="s">
        <v>99</v>
      </c>
      <c r="G38" s="27">
        <v>75.247594519107807</v>
      </c>
      <c r="H38" t="str">
        <f t="shared" si="0"/>
        <v>GASÓLEO-&lt;=2-EURO II - 94/12/EC-URBANA</v>
      </c>
    </row>
    <row r="39" spans="2:8" x14ac:dyDescent="0.2">
      <c r="B39" t="s">
        <v>42</v>
      </c>
      <c r="C39" t="s">
        <v>91</v>
      </c>
      <c r="D39" t="s">
        <v>43</v>
      </c>
      <c r="E39" t="s">
        <v>89</v>
      </c>
      <c r="F39" t="s">
        <v>99</v>
      </c>
      <c r="G39" s="27">
        <v>67.711133788370702</v>
      </c>
      <c r="H39" t="str">
        <f t="shared" si="0"/>
        <v>GASÓLEO-&lt;=2-EURO III - 98/69/EC S 2000-URBANA</v>
      </c>
    </row>
    <row r="40" spans="2:8" x14ac:dyDescent="0.2">
      <c r="B40" t="s">
        <v>42</v>
      </c>
      <c r="C40" t="s">
        <v>91</v>
      </c>
      <c r="D40" t="s">
        <v>43</v>
      </c>
      <c r="E40" t="s">
        <v>90</v>
      </c>
      <c r="F40" t="s">
        <v>99</v>
      </c>
      <c r="G40" s="27">
        <v>67.645382440177002</v>
      </c>
      <c r="H40" t="str">
        <f t="shared" si="0"/>
        <v>GASÓLEO-&lt;=2-EURO IV - 98/69/EC S 2005-URBANA</v>
      </c>
    </row>
    <row r="41" spans="2:8" x14ac:dyDescent="0.2">
      <c r="B41" t="s">
        <v>42</v>
      </c>
      <c r="C41" t="s">
        <v>91</v>
      </c>
      <c r="D41" t="s">
        <v>43</v>
      </c>
      <c r="E41" t="s">
        <v>109</v>
      </c>
      <c r="F41" t="s">
        <v>99</v>
      </c>
      <c r="G41" s="27">
        <v>67.645382440177002</v>
      </c>
      <c r="H41" t="str">
        <f t="shared" si="0"/>
        <v>GASÓLEO-&lt;=2-EURO V - EC 715/2007-URBANA</v>
      </c>
    </row>
    <row r="42" spans="2:8" x14ac:dyDescent="0.2">
      <c r="B42" t="s">
        <v>42</v>
      </c>
      <c r="C42" t="s">
        <v>91</v>
      </c>
      <c r="D42" t="s">
        <v>45</v>
      </c>
      <c r="E42" t="s">
        <v>44</v>
      </c>
      <c r="F42" t="s">
        <v>99</v>
      </c>
      <c r="G42" s="27">
        <v>90.322873018952805</v>
      </c>
      <c r="H42" t="str">
        <f t="shared" si="0"/>
        <v>GASÓLEO-&gt;2-CONVENCIONAL-URBANA</v>
      </c>
    </row>
    <row r="43" spans="2:8" x14ac:dyDescent="0.2">
      <c r="B43" t="s">
        <v>42</v>
      </c>
      <c r="C43" t="s">
        <v>91</v>
      </c>
      <c r="D43" t="s">
        <v>45</v>
      </c>
      <c r="E43" t="s">
        <v>87</v>
      </c>
      <c r="F43" t="s">
        <v>99</v>
      </c>
      <c r="G43" s="27">
        <v>95.571513040215606</v>
      </c>
      <c r="H43" t="str">
        <f t="shared" si="0"/>
        <v>GASÓLEO-&gt;2-EURO I - 91/441/EEC-URBANA</v>
      </c>
    </row>
    <row r="44" spans="2:8" x14ac:dyDescent="0.2">
      <c r="B44" t="s">
        <v>42</v>
      </c>
      <c r="C44" t="s">
        <v>91</v>
      </c>
      <c r="D44" t="s">
        <v>45</v>
      </c>
      <c r="E44" t="s">
        <v>88</v>
      </c>
      <c r="F44" t="s">
        <v>99</v>
      </c>
      <c r="G44" s="27">
        <v>95.553807018746994</v>
      </c>
      <c r="H44" t="str">
        <f t="shared" si="0"/>
        <v>GASÓLEO-&gt;2-EURO II - 94/12/EC-URBANA</v>
      </c>
    </row>
    <row r="45" spans="2:8" x14ac:dyDescent="0.2">
      <c r="B45" t="s">
        <v>42</v>
      </c>
      <c r="C45" t="s">
        <v>91</v>
      </c>
      <c r="D45" t="s">
        <v>45</v>
      </c>
      <c r="E45" t="s">
        <v>89</v>
      </c>
      <c r="F45" t="s">
        <v>99</v>
      </c>
      <c r="G45" s="27">
        <v>95.227462401796103</v>
      </c>
      <c r="H45" t="str">
        <f t="shared" si="0"/>
        <v>GASÓLEO-&gt;2-EURO III - 98/69/EC S 2000-URBANA</v>
      </c>
    </row>
    <row r="46" spans="2:8" x14ac:dyDescent="0.2">
      <c r="B46" t="s">
        <v>42</v>
      </c>
      <c r="C46" t="s">
        <v>91</v>
      </c>
      <c r="D46" t="s">
        <v>45</v>
      </c>
      <c r="E46" t="s">
        <v>90</v>
      </c>
      <c r="F46" t="s">
        <v>99</v>
      </c>
      <c r="G46" s="27">
        <v>95.040459769518193</v>
      </c>
      <c r="H46" t="str">
        <f t="shared" si="0"/>
        <v>GASÓLEO-&gt;2-EURO IV - 98/69/EC S 2005-URBANA</v>
      </c>
    </row>
    <row r="47" spans="2:8" x14ac:dyDescent="0.2">
      <c r="B47" t="s">
        <v>42</v>
      </c>
      <c r="C47" t="s">
        <v>91</v>
      </c>
      <c r="D47" t="s">
        <v>45</v>
      </c>
      <c r="E47" t="s">
        <v>109</v>
      </c>
      <c r="F47" t="s">
        <v>99</v>
      </c>
      <c r="G47" s="27">
        <v>95.040459769518193</v>
      </c>
      <c r="H47" t="str">
        <f t="shared" si="0"/>
        <v>GASÓLEO-&gt;2-EURO V - EC 715/2007-URBANA</v>
      </c>
    </row>
    <row r="48" spans="2:8" x14ac:dyDescent="0.2">
      <c r="B48" t="s">
        <v>42</v>
      </c>
      <c r="C48" t="s">
        <v>92</v>
      </c>
      <c r="D48" t="s">
        <v>46</v>
      </c>
      <c r="E48" t="s">
        <v>47</v>
      </c>
      <c r="F48" t="s">
        <v>99</v>
      </c>
      <c r="G48" s="27">
        <v>70.695773610400593</v>
      </c>
      <c r="H48" t="str">
        <f t="shared" si="0"/>
        <v>GASOLINA-&lt;1,4-ECE 15/04-URBANA</v>
      </c>
    </row>
    <row r="49" spans="2:8" x14ac:dyDescent="0.2">
      <c r="B49" t="s">
        <v>42</v>
      </c>
      <c r="C49" t="s">
        <v>92</v>
      </c>
      <c r="D49" t="s">
        <v>46</v>
      </c>
      <c r="E49" t="s">
        <v>87</v>
      </c>
      <c r="F49" t="s">
        <v>99</v>
      </c>
      <c r="G49" s="27">
        <v>68.7791690693644</v>
      </c>
      <c r="H49" t="str">
        <f t="shared" si="0"/>
        <v>GASOLINA-&lt;1,4-EURO I - 91/441/EEC-URBANA</v>
      </c>
    </row>
    <row r="50" spans="2:8" x14ac:dyDescent="0.2">
      <c r="B50" t="s">
        <v>42</v>
      </c>
      <c r="C50" t="s">
        <v>92</v>
      </c>
      <c r="D50" t="s">
        <v>46</v>
      </c>
      <c r="E50" t="s">
        <v>88</v>
      </c>
      <c r="F50" t="s">
        <v>99</v>
      </c>
      <c r="G50" s="27">
        <v>71.068087164110906</v>
      </c>
      <c r="H50" t="str">
        <f t="shared" si="0"/>
        <v>GASOLINA-&lt;1,4-EURO II - 94/12/EC-URBANA</v>
      </c>
    </row>
    <row r="51" spans="2:8" x14ac:dyDescent="0.2">
      <c r="B51" t="s">
        <v>42</v>
      </c>
      <c r="C51" t="s">
        <v>92</v>
      </c>
      <c r="D51" t="s">
        <v>46</v>
      </c>
      <c r="E51" t="s">
        <v>89</v>
      </c>
      <c r="F51" t="s">
        <v>99</v>
      </c>
      <c r="G51" s="27">
        <v>71.207323961285198</v>
      </c>
      <c r="H51" t="str">
        <f t="shared" si="0"/>
        <v>GASOLINA-&lt;1,4-EURO III - 98/69/EC S 2000-URBANA</v>
      </c>
    </row>
    <row r="52" spans="2:8" x14ac:dyDescent="0.2">
      <c r="B52" t="s">
        <v>42</v>
      </c>
      <c r="C52" t="s">
        <v>92</v>
      </c>
      <c r="D52" t="s">
        <v>46</v>
      </c>
      <c r="E52" t="s">
        <v>90</v>
      </c>
      <c r="F52" t="s">
        <v>99</v>
      </c>
      <c r="G52" s="27">
        <v>75.099880381109003</v>
      </c>
      <c r="H52" t="str">
        <f t="shared" si="0"/>
        <v>GASOLINA-&lt;1,4-EURO IV - 98/69/EC S 2005-URBANA</v>
      </c>
    </row>
    <row r="53" spans="2:8" x14ac:dyDescent="0.2">
      <c r="B53" t="s">
        <v>42</v>
      </c>
      <c r="C53" t="s">
        <v>92</v>
      </c>
      <c r="D53" t="s">
        <v>46</v>
      </c>
      <c r="E53" t="s">
        <v>109</v>
      </c>
      <c r="F53" t="s">
        <v>99</v>
      </c>
      <c r="G53" s="27">
        <v>75.099880381109003</v>
      </c>
      <c r="H53" t="str">
        <f t="shared" si="0"/>
        <v>GASOLINA-&lt;1,4-EURO V - EC 715/2007-URBANA</v>
      </c>
    </row>
    <row r="54" spans="2:8" x14ac:dyDescent="0.2">
      <c r="B54" t="s">
        <v>42</v>
      </c>
      <c r="C54" t="s">
        <v>92</v>
      </c>
      <c r="D54" t="s">
        <v>48</v>
      </c>
      <c r="E54" t="s">
        <v>47</v>
      </c>
      <c r="F54" t="s">
        <v>99</v>
      </c>
      <c r="G54" s="27">
        <v>86.910116839294403</v>
      </c>
      <c r="H54" t="str">
        <f t="shared" si="0"/>
        <v>GASOLINA-1,4 - 2-ECE 15/04-URBANA</v>
      </c>
    </row>
    <row r="55" spans="2:8" x14ac:dyDescent="0.2">
      <c r="B55" t="s">
        <v>42</v>
      </c>
      <c r="C55" t="s">
        <v>92</v>
      </c>
      <c r="D55" t="s">
        <v>48</v>
      </c>
      <c r="E55" t="s">
        <v>87</v>
      </c>
      <c r="F55" t="s">
        <v>99</v>
      </c>
      <c r="G55" s="27">
        <v>84.539462820507595</v>
      </c>
      <c r="H55" t="str">
        <f t="shared" si="0"/>
        <v>GASOLINA-1,4 - 2-EURO I - 91/441/EEC-URBANA</v>
      </c>
    </row>
    <row r="56" spans="2:8" x14ac:dyDescent="0.2">
      <c r="B56" t="s">
        <v>42</v>
      </c>
      <c r="C56" t="s">
        <v>92</v>
      </c>
      <c r="D56" t="s">
        <v>48</v>
      </c>
      <c r="E56" t="s">
        <v>88</v>
      </c>
      <c r="F56" t="s">
        <v>99</v>
      </c>
      <c r="G56" s="27">
        <v>84.062591487549398</v>
      </c>
      <c r="H56" t="str">
        <f t="shared" si="0"/>
        <v>GASOLINA-1,4 - 2-EURO II - 94/12/EC-URBANA</v>
      </c>
    </row>
    <row r="57" spans="2:8" x14ac:dyDescent="0.2">
      <c r="B57" t="s">
        <v>42</v>
      </c>
      <c r="C57" t="s">
        <v>92</v>
      </c>
      <c r="D57" t="s">
        <v>48</v>
      </c>
      <c r="E57" t="s">
        <v>89</v>
      </c>
      <c r="F57" t="s">
        <v>99</v>
      </c>
      <c r="G57" s="27">
        <v>86.111620108637794</v>
      </c>
      <c r="H57" t="str">
        <f t="shared" si="0"/>
        <v>GASOLINA-1,4 - 2-EURO III - 98/69/EC S 2000-URBANA</v>
      </c>
    </row>
    <row r="58" spans="2:8" x14ac:dyDescent="0.2">
      <c r="B58" t="s">
        <v>42</v>
      </c>
      <c r="C58" t="s">
        <v>92</v>
      </c>
      <c r="D58" t="s">
        <v>48</v>
      </c>
      <c r="E58" t="s">
        <v>90</v>
      </c>
      <c r="F58" t="s">
        <v>99</v>
      </c>
      <c r="G58" s="27">
        <v>86.757931099395094</v>
      </c>
      <c r="H58" t="str">
        <f t="shared" si="0"/>
        <v>GASOLINA-1,4 - 2-EURO IV - 98/69/EC S 2005-URBANA</v>
      </c>
    </row>
    <row r="59" spans="2:8" x14ac:dyDescent="0.2">
      <c r="B59" t="s">
        <v>42</v>
      </c>
      <c r="C59" t="s">
        <v>92</v>
      </c>
      <c r="D59" t="s">
        <v>48</v>
      </c>
      <c r="E59" t="s">
        <v>109</v>
      </c>
      <c r="F59" t="s">
        <v>99</v>
      </c>
      <c r="G59" s="27">
        <v>86.757931099395094</v>
      </c>
      <c r="H59" t="str">
        <f t="shared" si="0"/>
        <v>GASOLINA-1,4 - 2-EURO V - EC 715/2007-URBANA</v>
      </c>
    </row>
    <row r="60" spans="2:8" ht="13.5" customHeight="1" x14ac:dyDescent="0.2">
      <c r="B60" t="s">
        <v>42</v>
      </c>
      <c r="C60" t="s">
        <v>92</v>
      </c>
      <c r="D60" t="s">
        <v>45</v>
      </c>
      <c r="E60" t="s">
        <v>47</v>
      </c>
      <c r="F60" t="s">
        <v>99</v>
      </c>
      <c r="G60" s="27">
        <v>114.332279288674</v>
      </c>
      <c r="H60" t="str">
        <f t="shared" si="0"/>
        <v>GASOLINA-&gt;2-ECE 15/04-URBANA</v>
      </c>
    </row>
    <row r="61" spans="2:8" x14ac:dyDescent="0.2">
      <c r="B61" t="s">
        <v>42</v>
      </c>
      <c r="C61" t="s">
        <v>92</v>
      </c>
      <c r="D61" t="s">
        <v>45</v>
      </c>
      <c r="E61" t="s">
        <v>87</v>
      </c>
      <c r="F61" t="s">
        <v>99</v>
      </c>
      <c r="G61" s="27">
        <v>109.820097923644</v>
      </c>
      <c r="H61" t="str">
        <f t="shared" si="0"/>
        <v>GASOLINA-&gt;2-EURO I - 91/441/EEC-URBANA</v>
      </c>
    </row>
    <row r="62" spans="2:8" x14ac:dyDescent="0.2">
      <c r="B62" t="s">
        <v>42</v>
      </c>
      <c r="C62" t="s">
        <v>92</v>
      </c>
      <c r="D62" t="s">
        <v>45</v>
      </c>
      <c r="E62" t="s">
        <v>88</v>
      </c>
      <c r="F62" t="s">
        <v>99</v>
      </c>
      <c r="G62" s="27">
        <v>116.206312870136</v>
      </c>
      <c r="H62" t="str">
        <f t="shared" si="0"/>
        <v>GASOLINA-&gt;2-EURO II - 94/12/EC-URBANA</v>
      </c>
    </row>
    <row r="63" spans="2:8" x14ac:dyDescent="0.2">
      <c r="B63" t="s">
        <v>42</v>
      </c>
      <c r="C63" t="s">
        <v>92</v>
      </c>
      <c r="D63" t="s">
        <v>45</v>
      </c>
      <c r="E63" t="s">
        <v>89</v>
      </c>
      <c r="F63" t="s">
        <v>99</v>
      </c>
      <c r="G63" s="27">
        <v>105.63839168455701</v>
      </c>
      <c r="H63" t="str">
        <f t="shared" si="0"/>
        <v>GASOLINA-&gt;2-EURO III - 98/69/EC S 2000-URBANA</v>
      </c>
    </row>
    <row r="64" spans="2:8" x14ac:dyDescent="0.2">
      <c r="B64" t="s">
        <v>42</v>
      </c>
      <c r="C64" t="s">
        <v>92</v>
      </c>
      <c r="D64" t="s">
        <v>45</v>
      </c>
      <c r="E64" t="s">
        <v>90</v>
      </c>
      <c r="F64" t="s">
        <v>99</v>
      </c>
      <c r="G64" s="27">
        <v>129.59119295356999</v>
      </c>
      <c r="H64" t="str">
        <f t="shared" si="0"/>
        <v>GASOLINA-&gt;2-EURO IV - 98/69/EC S 2005-URBANA</v>
      </c>
    </row>
    <row r="65" spans="2:8" x14ac:dyDescent="0.2">
      <c r="B65" t="s">
        <v>42</v>
      </c>
      <c r="C65" t="s">
        <v>92</v>
      </c>
      <c r="D65" t="s">
        <v>45</v>
      </c>
      <c r="E65" t="s">
        <v>109</v>
      </c>
      <c r="F65" t="s">
        <v>99</v>
      </c>
      <c r="G65" s="27">
        <v>129.59119295356999</v>
      </c>
      <c r="H65" t="str">
        <f t="shared" si="0"/>
        <v>GASOLINA-&gt;2-EURO V - EC 715/2007-URBANA</v>
      </c>
    </row>
    <row r="66" spans="2:8" x14ac:dyDescent="0.2">
      <c r="B66" t="s">
        <v>42</v>
      </c>
      <c r="C66" t="s">
        <v>15</v>
      </c>
      <c r="D66" t="s">
        <v>49</v>
      </c>
      <c r="E66" t="s">
        <v>44</v>
      </c>
      <c r="F66" t="s">
        <v>99</v>
      </c>
      <c r="G66" s="27">
        <v>63.869017197333797</v>
      </c>
      <c r="H66" t="str">
        <f t="shared" si="0"/>
        <v>GLP-TURISMO-CONVENCIONAL-URBANA</v>
      </c>
    </row>
    <row r="67" spans="2:8" x14ac:dyDescent="0.2">
      <c r="B67" t="s">
        <v>42</v>
      </c>
      <c r="C67" t="s">
        <v>15</v>
      </c>
      <c r="D67" t="s">
        <v>49</v>
      </c>
      <c r="E67" t="s">
        <v>87</v>
      </c>
      <c r="F67" t="s">
        <v>99</v>
      </c>
      <c r="G67" s="27">
        <v>60.594376908826398</v>
      </c>
      <c r="H67" t="str">
        <f t="shared" si="0"/>
        <v>GLP-TURISMO-EURO I - 91/441/EEC-URBANA</v>
      </c>
    </row>
    <row r="68" spans="2:8" x14ac:dyDescent="0.2">
      <c r="B68" t="s">
        <v>42</v>
      </c>
      <c r="C68" t="s">
        <v>15</v>
      </c>
      <c r="D68" t="s">
        <v>49</v>
      </c>
      <c r="E68" t="s">
        <v>88</v>
      </c>
      <c r="F68" t="s">
        <v>99</v>
      </c>
      <c r="G68" s="27">
        <v>60.594376908826398</v>
      </c>
      <c r="H68" t="str">
        <f t="shared" si="0"/>
        <v>GLP-TURISMO-EURO II - 94/12/EC-URBANA</v>
      </c>
    </row>
    <row r="69" spans="2:8" x14ac:dyDescent="0.2">
      <c r="B69" t="s">
        <v>42</v>
      </c>
      <c r="C69" t="s">
        <v>15</v>
      </c>
      <c r="D69" t="s">
        <v>49</v>
      </c>
      <c r="E69" t="s">
        <v>89</v>
      </c>
      <c r="F69" t="s">
        <v>99</v>
      </c>
      <c r="G69" s="27">
        <v>60.594376908826398</v>
      </c>
      <c r="H69" t="str">
        <f t="shared" si="0"/>
        <v>GLP-TURISMO-EURO III - 98/69/EC S 2000-URBANA</v>
      </c>
    </row>
    <row r="70" spans="2:8" ht="13.5" customHeight="1" x14ac:dyDescent="0.2">
      <c r="B70" t="s">
        <v>42</v>
      </c>
      <c r="C70" t="s">
        <v>15</v>
      </c>
      <c r="D70" t="s">
        <v>49</v>
      </c>
      <c r="E70" t="s">
        <v>90</v>
      </c>
      <c r="F70" t="s">
        <v>99</v>
      </c>
      <c r="G70" s="27">
        <v>60.594376908826398</v>
      </c>
      <c r="H70" t="str">
        <f t="shared" si="0"/>
        <v>GLP-TURISMO-EURO IV - 98/69/EC S 2005-URBANA</v>
      </c>
    </row>
    <row r="71" spans="2:8" ht="13.5" customHeight="1" x14ac:dyDescent="0.2">
      <c r="B71" t="s">
        <v>42</v>
      </c>
      <c r="C71" t="s">
        <v>15</v>
      </c>
      <c r="D71" t="s">
        <v>49</v>
      </c>
      <c r="E71" t="s">
        <v>109</v>
      </c>
      <c r="F71" t="s">
        <v>99</v>
      </c>
      <c r="G71" s="27">
        <v>60.594376908826398</v>
      </c>
      <c r="H71" t="str">
        <f>C71&amp;"-"&amp;D71&amp;"-"&amp;E71&amp;"-"&amp;F71</f>
        <v>GLP-TURISMO-EURO V - EC 715/2007-URBANA</v>
      </c>
    </row>
    <row r="72" spans="2:8" x14ac:dyDescent="0.2">
      <c r="B72" t="s">
        <v>42</v>
      </c>
      <c r="C72" t="s">
        <v>92</v>
      </c>
      <c r="D72" t="s">
        <v>85</v>
      </c>
      <c r="E72" t="s">
        <v>90</v>
      </c>
      <c r="F72" t="s">
        <v>99</v>
      </c>
      <c r="G72" s="27">
        <v>20.913599999999999</v>
      </c>
      <c r="H72" t="str">
        <f>C72&amp;"-"&amp;D72&amp;"-"&amp;E72&amp;"-"&amp;F72</f>
        <v>GASOLINA-HÍBRIDO-EURO IV - 98/69/EC S 2005-URBANA</v>
      </c>
    </row>
    <row r="73" spans="2:8" x14ac:dyDescent="0.2">
      <c r="B73" t="s">
        <v>42</v>
      </c>
      <c r="C73" t="s">
        <v>92</v>
      </c>
      <c r="D73" t="s">
        <v>85</v>
      </c>
      <c r="E73" t="s">
        <v>109</v>
      </c>
      <c r="F73" t="s">
        <v>99</v>
      </c>
      <c r="G73" s="27">
        <v>20.913599999999999</v>
      </c>
      <c r="H73" t="str">
        <f>C73&amp;"-"&amp;D73&amp;"-"&amp;E73&amp;"-"&amp;F73</f>
        <v>GASOLINA-HÍBRIDO-EURO V - EC 715/2007-URBANA</v>
      </c>
    </row>
    <row r="74" spans="2:8" x14ac:dyDescent="0.2">
      <c r="B74" t="s">
        <v>42</v>
      </c>
      <c r="C74" t="s">
        <v>92</v>
      </c>
      <c r="D74" t="s">
        <v>85</v>
      </c>
      <c r="E74" t="s">
        <v>90</v>
      </c>
      <c r="F74" t="s">
        <v>86</v>
      </c>
      <c r="G74" s="27">
        <v>31.94731015993159</v>
      </c>
      <c r="H74" t="str">
        <f>C74&amp;"-"&amp;D74&amp;"-"&amp;E74&amp;"-"&amp;F74</f>
        <v>GASOLINA-HÍBRIDO-EURO IV - 98/69/EC S 2005-CARRETERA</v>
      </c>
    </row>
    <row r="75" spans="2:8" x14ac:dyDescent="0.2">
      <c r="B75" t="s">
        <v>42</v>
      </c>
      <c r="C75" t="s">
        <v>92</v>
      </c>
      <c r="D75" t="s">
        <v>85</v>
      </c>
      <c r="E75" t="s">
        <v>109</v>
      </c>
      <c r="F75" t="s">
        <v>86</v>
      </c>
      <c r="G75" s="27">
        <v>31.94731015993159</v>
      </c>
      <c r="H75" t="str">
        <f>C75&amp;"-"&amp;D75&amp;"-"&amp;E75&amp;"-"&amp;F75</f>
        <v>GASOLINA-HÍBRIDO-EURO V - EC 715/2007-CARRETERA</v>
      </c>
    </row>
  </sheetData>
  <phoneticPr fontId="0" type="noConversion"/>
  <pageMargins left="0.75" right="0.75" top="1" bottom="1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2:P13"/>
  <sheetViews>
    <sheetView showGridLines="0" workbookViewId="0"/>
  </sheetViews>
  <sheetFormatPr baseColWidth="10" defaultRowHeight="12.75" x14ac:dyDescent="0.2"/>
  <cols>
    <col min="2" max="6" width="15.7109375" customWidth="1"/>
    <col min="12" max="12" width="14.42578125" customWidth="1"/>
  </cols>
  <sheetData>
    <row r="2" spans="2:16" x14ac:dyDescent="0.2">
      <c r="B2" s="4" t="s">
        <v>33</v>
      </c>
    </row>
    <row r="5" spans="2:16" ht="51" x14ac:dyDescent="0.2">
      <c r="B5" s="23" t="s">
        <v>8</v>
      </c>
      <c r="C5" s="23" t="s">
        <v>9</v>
      </c>
      <c r="D5" s="23" t="s">
        <v>10</v>
      </c>
      <c r="E5" s="23" t="s">
        <v>11</v>
      </c>
      <c r="F5" s="23" t="s">
        <v>12</v>
      </c>
      <c r="G5" s="23" t="s">
        <v>76</v>
      </c>
      <c r="H5" s="23" t="s">
        <v>77</v>
      </c>
      <c r="I5" s="23" t="s">
        <v>78</v>
      </c>
      <c r="K5" s="29" t="s">
        <v>96</v>
      </c>
      <c r="L5" s="28" t="s">
        <v>69</v>
      </c>
      <c r="M5" s="28" t="s">
        <v>94</v>
      </c>
      <c r="N5" s="28" t="s">
        <v>93</v>
      </c>
      <c r="O5" s="28" t="s">
        <v>95</v>
      </c>
      <c r="P5" s="28" t="s">
        <v>97</v>
      </c>
    </row>
    <row r="6" spans="2:16" x14ac:dyDescent="0.2">
      <c r="B6" s="8" t="s">
        <v>116</v>
      </c>
      <c r="C6" s="8">
        <v>0</v>
      </c>
      <c r="D6" s="8">
        <v>0</v>
      </c>
      <c r="E6" s="9">
        <v>0</v>
      </c>
      <c r="F6" s="61">
        <v>0</v>
      </c>
      <c r="G6" s="8">
        <v>1.0000000000000001E-5</v>
      </c>
      <c r="H6" s="8">
        <v>1.0000000000000001E-5</v>
      </c>
      <c r="I6" s="61">
        <v>0</v>
      </c>
      <c r="K6" t="s">
        <v>115</v>
      </c>
    </row>
    <row r="7" spans="2:16" x14ac:dyDescent="0.2">
      <c r="B7" s="8" t="s">
        <v>16</v>
      </c>
      <c r="C7" s="8">
        <v>3</v>
      </c>
      <c r="D7" s="8">
        <v>1</v>
      </c>
      <c r="E7" s="9">
        <v>2.68</v>
      </c>
      <c r="F7" s="98">
        <v>0</v>
      </c>
      <c r="G7" s="8">
        <v>48.57</v>
      </c>
      <c r="H7" s="8">
        <v>48.57</v>
      </c>
      <c r="I7" s="8">
        <v>0</v>
      </c>
      <c r="K7" t="s">
        <v>119</v>
      </c>
      <c r="L7" t="s">
        <v>44</v>
      </c>
      <c r="M7" t="s">
        <v>43</v>
      </c>
      <c r="N7" t="s">
        <v>46</v>
      </c>
      <c r="O7" t="s">
        <v>49</v>
      </c>
      <c r="P7" t="s">
        <v>99</v>
      </c>
    </row>
    <row r="8" spans="2:16" x14ac:dyDescent="0.2">
      <c r="B8" s="8" t="s">
        <v>13</v>
      </c>
      <c r="C8" s="8">
        <v>2</v>
      </c>
      <c r="D8" s="8">
        <v>5</v>
      </c>
      <c r="E8" s="9">
        <f>44.011 / (12.011 + 1.008 * 2)</f>
        <v>3.1375917872674131</v>
      </c>
      <c r="F8" s="61">
        <v>7.0000000000000007E-2</v>
      </c>
      <c r="G8" s="8">
        <v>43.2</v>
      </c>
      <c r="H8" s="8">
        <v>39.770000000000003</v>
      </c>
      <c r="I8" s="61">
        <f>(F8/H8)/((F8/H8)+((1-F8)/G8))</f>
        <v>7.5580915818755784E-2</v>
      </c>
      <c r="K8" t="s">
        <v>91</v>
      </c>
      <c r="L8" t="s">
        <v>87</v>
      </c>
      <c r="M8" t="s">
        <v>45</v>
      </c>
      <c r="N8" t="s">
        <v>48</v>
      </c>
      <c r="P8" t="s">
        <v>86</v>
      </c>
    </row>
    <row r="9" spans="2:16" x14ac:dyDescent="0.2">
      <c r="B9" s="8" t="s">
        <v>14</v>
      </c>
      <c r="C9" s="8">
        <v>2</v>
      </c>
      <c r="D9" s="8">
        <v>8</v>
      </c>
      <c r="E9" s="9">
        <f>44.011 / (12.011 + 1.008 * 1.8)</f>
        <v>3.1833437007247536</v>
      </c>
      <c r="F9" s="61">
        <v>4.1000000000000002E-2</v>
      </c>
      <c r="G9" s="8">
        <v>44.78</v>
      </c>
      <c r="H9" s="8">
        <v>27.4434</v>
      </c>
      <c r="I9" s="61">
        <f>(F9/H9)/((F9/H9)+((1-F9)/G9))</f>
        <v>6.5211583382694241E-2</v>
      </c>
      <c r="K9" t="s">
        <v>92</v>
      </c>
      <c r="L9" t="s">
        <v>88</v>
      </c>
      <c r="N9" t="s">
        <v>45</v>
      </c>
    </row>
    <row r="10" spans="2:16" x14ac:dyDescent="0.2">
      <c r="B10" s="8" t="s">
        <v>15</v>
      </c>
      <c r="C10" s="8">
        <v>3</v>
      </c>
      <c r="D10" s="8">
        <v>3</v>
      </c>
      <c r="E10" s="9">
        <v>2.74303843143784</v>
      </c>
      <c r="F10" s="61">
        <v>0</v>
      </c>
      <c r="G10" s="8">
        <v>45.03</v>
      </c>
      <c r="H10" s="8">
        <v>45.03</v>
      </c>
      <c r="I10" s="8">
        <v>0</v>
      </c>
      <c r="K10" t="s">
        <v>15</v>
      </c>
      <c r="L10" t="s">
        <v>89</v>
      </c>
      <c r="N10" t="s">
        <v>85</v>
      </c>
    </row>
    <row r="11" spans="2:16" x14ac:dyDescent="0.2">
      <c r="B11" s="95"/>
      <c r="C11" s="95"/>
      <c r="D11" s="95"/>
      <c r="E11" s="96"/>
      <c r="F11" s="97"/>
      <c r="G11" s="95"/>
      <c r="H11" s="95"/>
      <c r="I11" s="95"/>
      <c r="L11" t="s">
        <v>90</v>
      </c>
    </row>
    <row r="12" spans="2:16" x14ac:dyDescent="0.2">
      <c r="L12" t="s">
        <v>109</v>
      </c>
    </row>
    <row r="13" spans="2:16" x14ac:dyDescent="0.2">
      <c r="L13" t="s">
        <v>47</v>
      </c>
    </row>
  </sheetData>
  <sheetProtection algorithmName="SHA-512" hashValue="FZHDgHFTXn3ovKReuY1JwJKBGI7NdoTUn4/k720sWFdGcxwPzwZRXqlWvv8nO+tF+JMqL26TbijCG4oVMl9YAg==" saltValue="x2IbhKojzusTZwfkVt2zxA==" spinCount="100000" sheet="1" objects="1" scenarios="1"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Alcance y contenido</vt:lpstr>
      <vt:lpstr>Diagrama de flujo</vt:lpstr>
      <vt:lpstr>Escenario de base</vt:lpstr>
      <vt:lpstr>Escenario de proyecto</vt:lpstr>
      <vt:lpstr>Relación - Normativas</vt:lpstr>
      <vt:lpstr>Resumen de emisiones</vt:lpstr>
      <vt:lpstr>Factores de emision</vt:lpstr>
      <vt:lpstr>Características combustibles</vt:lpstr>
      <vt:lpstr>DOM_CLA_DIE</vt:lpstr>
      <vt:lpstr>DOM_CLA_GLP</vt:lpstr>
      <vt:lpstr>DOM_CLA_GSL</vt:lpstr>
      <vt:lpstr>DOM_COMB</vt:lpstr>
      <vt:lpstr>DOM_MODO</vt:lpstr>
      <vt:lpstr>DOM_NORM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Diaz Rey, Ivan Jose (Tragsatec)</cp:lastModifiedBy>
  <dcterms:created xsi:type="dcterms:W3CDTF">1996-11-27T10:00:04Z</dcterms:created>
  <dcterms:modified xsi:type="dcterms:W3CDTF">2017-11-02T12:54:34Z</dcterms:modified>
</cp:coreProperties>
</file>