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defaultThemeVersion="124226"/>
  <mc:AlternateContent xmlns:mc="http://schemas.openxmlformats.org/markup-compatibility/2006">
    <mc:Choice Requires="x15">
      <x15ac:absPath xmlns:x15ac="http://schemas.microsoft.com/office/spreadsheetml/2010/11/ac" url="F:\_Pública\FES\2. METODOLOGÍAS\2022\METODOLOGIA_Residuo Organico Nitrogeno\"/>
    </mc:Choice>
  </mc:AlternateContent>
  <xr:revisionPtr revIDLastSave="0" documentId="13_ncr:1_{6EBFDE5B-15C4-43E3-9085-1FFBB8A3E09E}" xr6:coauthVersionLast="47" xr6:coauthVersionMax="47" xr10:uidLastSave="{00000000-0000-0000-0000-000000000000}"/>
  <bookViews>
    <workbookView xWindow="-120" yWindow="-120" windowWidth="20730" windowHeight="11160" tabRatio="699" firstSheet="1" activeTab="2" xr2:uid="{00000000-000D-0000-FFFF-FFFF00000000}"/>
  </bookViews>
  <sheets>
    <sheet name="Alcance y contenido" sheetId="16" r:id="rId1"/>
    <sheet name="Diagrama de flujo" sheetId="17" r:id="rId2"/>
    <sheet name="Emisiones línea base (EB)" sheetId="13" r:id="rId3"/>
    <sheet name="Emisiones línea proyecto (EP)" sheetId="8" r:id="rId4"/>
    <sheet name="Resumen emisiones" sheetId="11" r:id="rId5"/>
    <sheet name="Calculadora N" sheetId="15" r:id="rId6"/>
    <sheet name="Calculadora DIG_COMPOS" sheetId="18" r:id="rId7"/>
    <sheet name="Listas calculos" sheetId="14" r:id="rId8"/>
  </sheets>
  <externalReferences>
    <externalReference r:id="rId9"/>
    <externalReference r:id="rId10"/>
    <externalReference r:id="rId11"/>
    <externalReference r:id="rId12"/>
  </externalReferences>
  <definedNames>
    <definedName name="_xlnm._FilterDatabase" localSheetId="5" hidden="1">'Calculadora N'!$P$10:$P$594</definedName>
    <definedName name="Combustible" localSheetId="6">'[1]Listas calculos'!$B$9:$B$18</definedName>
    <definedName name="Combustible" localSheetId="5">[2]Hoja1!$B$9:$B$17</definedName>
    <definedName name="Combustible">'Listas calculos'!$B$9:$B$18</definedName>
    <definedName name="COMBUSTIBLE2">'[1]Listas calculos'!$B$8:$B$22</definedName>
    <definedName name="COMBUSTIBLE3">'Listas calculos'!$B$9:$B$21</definedName>
    <definedName name="Consulta_desde_DANIEL" localSheetId="2">'Emisiones línea base (EB)'!#REF!</definedName>
    <definedName name="Consulta_desde_DANIEL_1" localSheetId="5">'Calculadora N'!$U$11:$U$594</definedName>
    <definedName name="Consulta_desde_DANIEL_2" localSheetId="5">'Calculadora N'!$U$995:$U$1682</definedName>
    <definedName name="Consulta_desde_DANIEL_2" localSheetId="3">'Emisiones línea proyecto (EP)'!$I$79:$J$80</definedName>
    <definedName name="DESTINO_FS" localSheetId="6">'[1]Listas calculos'!$B$4:$B$6</definedName>
    <definedName name="DESTINO_FS" localSheetId="5">[2]Hoja1!$B$4:$B$6</definedName>
    <definedName name="DESTINO_FS">'Listas calculos'!$B$4:$B$6</definedName>
    <definedName name="GdO">[3]Datos!$H$122:$H$123</definedName>
    <definedName name="Práctica_conservación_suelos">[4]Datos!$D$281:$D$287</definedName>
    <definedName name="Proceso" localSheetId="6">'[1]Listas calculos'!$B$29:$B$35</definedName>
    <definedName name="Proceso" localSheetId="5">[2]Hoja1!$B$28:$B$33</definedName>
    <definedName name="Proceso">'Listas calculos'!$B$29:$B$35</definedName>
    <definedName name="Provincias" localSheetId="6">'[1]Listas calculos'!#REF!</definedName>
    <definedName name="Provincias" localSheetId="5">[2]Hoja1!$F$4:$F$53</definedName>
    <definedName name="Provincias">'Listas calculos'!#REF!</definedName>
    <definedName name="Provincias2">'Listas calculos'!#REF!</definedName>
    <definedName name="Provincias3">'Listas calculos'!$F$4:$F$53</definedName>
    <definedName name="Provincias4">'Listas calculos'!$F$4:$F$53</definedName>
    <definedName name="Residuos" localSheetId="6">'[1]Listas calculos'!$B$44:$B$49</definedName>
    <definedName name="Residuos" localSheetId="5">[2]Hoja1!$B$42:$B$47</definedName>
    <definedName name="Residuos">'Listas calculos'!$B$44:$B$49</definedName>
    <definedName name="temperatuta">#REF!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13" l="1"/>
  <c r="E18" i="13"/>
  <c r="C36" i="13" s="1"/>
  <c r="G16" i="13"/>
  <c r="H19" i="18" l="1"/>
  <c r="F19" i="18"/>
  <c r="G19" i="18" s="1"/>
  <c r="H12" i="18"/>
  <c r="I12" i="18" s="1"/>
  <c r="F12" i="18"/>
  <c r="G12" i="18" s="1"/>
  <c r="D7" i="15" l="1"/>
  <c r="D11" i="8" l="1"/>
  <c r="D68" i="13" l="1"/>
  <c r="E19" i="13"/>
  <c r="D39" i="13" l="1"/>
  <c r="D37" i="13"/>
  <c r="D36" i="13"/>
  <c r="E21" i="13"/>
  <c r="C39" i="13" s="1"/>
  <c r="E20" i="13"/>
  <c r="C38" i="13" s="1"/>
  <c r="H38" i="13" s="1"/>
  <c r="I38" i="13" s="1"/>
  <c r="C37" i="13"/>
  <c r="I3" i="13"/>
  <c r="G39" i="13" l="1"/>
  <c r="H39" i="13" s="1"/>
  <c r="I39" i="13" s="1"/>
  <c r="G36" i="13"/>
  <c r="H36" i="13" s="1"/>
  <c r="I36" i="13" s="1"/>
  <c r="G37" i="13"/>
  <c r="H37" i="13" s="1"/>
  <c r="I37" i="13" s="1"/>
  <c r="I5" i="13"/>
  <c r="I40" i="13" l="1"/>
  <c r="F11" i="15" l="1" a="1"/>
  <c r="C11" i="15" a="1"/>
  <c r="D11" i="15" a="1"/>
  <c r="B11" i="15" a="1"/>
  <c r="O17" i="8"/>
  <c r="O12" i="8"/>
  <c r="B14" i="15" l="1"/>
  <c r="B11" i="15"/>
  <c r="B22" i="15"/>
  <c r="B31" i="15"/>
  <c r="B41" i="15"/>
  <c r="B51" i="15"/>
  <c r="B59" i="15"/>
  <c r="B69" i="15"/>
  <c r="B79" i="15"/>
  <c r="B89" i="15"/>
  <c r="B97" i="15"/>
  <c r="B107" i="15"/>
  <c r="B117" i="15"/>
  <c r="B126" i="15"/>
  <c r="B137" i="15"/>
  <c r="B145" i="15"/>
  <c r="B154" i="15"/>
  <c r="B165" i="15"/>
  <c r="B174" i="15"/>
  <c r="B182" i="15"/>
  <c r="B193" i="15"/>
  <c r="B202" i="15"/>
  <c r="B15" i="15"/>
  <c r="B25" i="15"/>
  <c r="B33" i="15"/>
  <c r="B43" i="15"/>
  <c r="B53" i="15"/>
  <c r="B62" i="15"/>
  <c r="B73" i="15"/>
  <c r="B81" i="15"/>
  <c r="B90" i="15"/>
  <c r="B101" i="15"/>
  <c r="B110" i="15"/>
  <c r="B118" i="15"/>
  <c r="B129" i="15"/>
  <c r="B138" i="15"/>
  <c r="B147" i="15"/>
  <c r="B158" i="15"/>
  <c r="B166" i="15"/>
  <c r="B175" i="15"/>
  <c r="B186" i="15"/>
  <c r="B195" i="15"/>
  <c r="B26" i="15"/>
  <c r="B46" i="15"/>
  <c r="B65" i="15"/>
  <c r="B83" i="15"/>
  <c r="B102" i="15"/>
  <c r="B122" i="15"/>
  <c r="B139" i="15"/>
  <c r="B159" i="15"/>
  <c r="B179" i="15"/>
  <c r="B197" i="15"/>
  <c r="B209" i="15"/>
  <c r="B218" i="15"/>
  <c r="B229" i="15"/>
  <c r="B238" i="15"/>
  <c r="B246" i="15"/>
  <c r="B257" i="15"/>
  <c r="B266" i="15"/>
  <c r="B275" i="15"/>
  <c r="B286" i="15"/>
  <c r="B294" i="15"/>
  <c r="B303" i="15"/>
  <c r="B314" i="15"/>
  <c r="B323" i="15"/>
  <c r="B331" i="15"/>
  <c r="B342" i="15"/>
  <c r="B351" i="15"/>
  <c r="B358" i="15"/>
  <c r="B366" i="15"/>
  <c r="B372" i="15"/>
  <c r="B379" i="15"/>
  <c r="B387" i="15"/>
  <c r="B394" i="15"/>
  <c r="B400" i="15"/>
  <c r="B408" i="15"/>
  <c r="B415" i="15"/>
  <c r="B422" i="15"/>
  <c r="B430" i="15"/>
  <c r="B436" i="15"/>
  <c r="B443" i="15"/>
  <c r="B451" i="15"/>
  <c r="B458" i="15"/>
  <c r="B464" i="15"/>
  <c r="B472" i="15"/>
  <c r="B479" i="15"/>
  <c r="B486" i="15"/>
  <c r="B494" i="15"/>
  <c r="B500" i="15"/>
  <c r="B507" i="15"/>
  <c r="B515" i="15"/>
  <c r="B522" i="15"/>
  <c r="B528" i="15"/>
  <c r="B536" i="15"/>
  <c r="B543" i="15"/>
  <c r="B550" i="15"/>
  <c r="B558" i="15"/>
  <c r="B564" i="15"/>
  <c r="B571" i="15"/>
  <c r="B579" i="15"/>
  <c r="B586" i="15"/>
  <c r="B592" i="15"/>
  <c r="B600" i="15"/>
  <c r="B607" i="15"/>
  <c r="B614" i="15"/>
  <c r="B622" i="15"/>
  <c r="B628" i="15"/>
  <c r="B635" i="15"/>
  <c r="B643" i="15"/>
  <c r="B650" i="15"/>
  <c r="B656" i="15"/>
  <c r="B664" i="15"/>
  <c r="B671" i="15"/>
  <c r="B678" i="15"/>
  <c r="B686" i="15"/>
  <c r="B692" i="15"/>
  <c r="B699" i="15"/>
  <c r="B707" i="15"/>
  <c r="B714" i="15"/>
  <c r="B720" i="15"/>
  <c r="B728" i="15"/>
  <c r="B735" i="15"/>
  <c r="B742" i="15"/>
  <c r="B750" i="15"/>
  <c r="B756" i="15"/>
  <c r="B763" i="15"/>
  <c r="B771" i="15"/>
  <c r="B777" i="15"/>
  <c r="B782" i="15"/>
  <c r="B788" i="15"/>
  <c r="B793" i="15"/>
  <c r="B798" i="15"/>
  <c r="B804" i="15"/>
  <c r="B809" i="15"/>
  <c r="B814" i="15"/>
  <c r="B820" i="15"/>
  <c r="B825" i="15"/>
  <c r="B830" i="15"/>
  <c r="B836" i="15"/>
  <c r="B841" i="15"/>
  <c r="B846" i="15"/>
  <c r="B852" i="15"/>
  <c r="B857" i="15"/>
  <c r="B862" i="15"/>
  <c r="B868" i="15"/>
  <c r="B873" i="15"/>
  <c r="B878" i="15"/>
  <c r="B884" i="15"/>
  <c r="B889" i="15"/>
  <c r="B894" i="15"/>
  <c r="B900" i="15"/>
  <c r="B905" i="15"/>
  <c r="B910" i="15"/>
  <c r="B916" i="15"/>
  <c r="B921" i="15"/>
  <c r="B926" i="15"/>
  <c r="B932" i="15"/>
  <c r="B937" i="15"/>
  <c r="B942" i="15"/>
  <c r="B948" i="15"/>
  <c r="B953" i="15"/>
  <c r="B958" i="15"/>
  <c r="B964" i="15"/>
  <c r="B969" i="15"/>
  <c r="B974" i="15"/>
  <c r="B980" i="15"/>
  <c r="B985" i="15"/>
  <c r="B990" i="15"/>
  <c r="B996" i="15"/>
  <c r="B1001" i="15"/>
  <c r="B1006" i="15"/>
  <c r="B1012" i="15"/>
  <c r="B1017" i="15"/>
  <c r="B1022" i="15"/>
  <c r="B1028" i="15"/>
  <c r="B1033" i="15"/>
  <c r="B1038" i="15"/>
  <c r="B1044" i="15"/>
  <c r="B1049" i="15"/>
  <c r="B1054" i="15"/>
  <c r="B1060" i="15"/>
  <c r="B1065" i="15"/>
  <c r="B1070" i="15"/>
  <c r="B1076" i="15"/>
  <c r="B1081" i="15"/>
  <c r="B1086" i="15"/>
  <c r="B1092" i="15"/>
  <c r="B1097" i="15"/>
  <c r="B1102" i="15"/>
  <c r="B1108" i="15"/>
  <c r="B1113" i="15"/>
  <c r="B1118" i="15"/>
  <c r="B1124" i="15"/>
  <c r="B1129" i="15"/>
  <c r="B1134" i="15"/>
  <c r="B1140" i="15"/>
  <c r="B1145" i="15"/>
  <c r="B1150" i="15"/>
  <c r="B1156" i="15"/>
  <c r="B1161" i="15"/>
  <c r="B1166" i="15"/>
  <c r="B1172" i="15"/>
  <c r="B1177" i="15"/>
  <c r="B1182" i="15"/>
  <c r="B1188" i="15"/>
  <c r="B1193" i="15"/>
  <c r="B1198" i="15"/>
  <c r="B1204" i="15"/>
  <c r="B1209" i="15"/>
  <c r="B1214" i="15"/>
  <c r="B1220" i="15"/>
  <c r="B1225" i="15"/>
  <c r="B1230" i="15"/>
  <c r="B1236" i="15"/>
  <c r="B1241" i="15"/>
  <c r="B1246" i="15"/>
  <c r="B1252" i="15"/>
  <c r="B1257" i="15"/>
  <c r="B1262" i="15"/>
  <c r="B1268" i="15"/>
  <c r="B1273" i="15"/>
  <c r="B1278" i="15"/>
  <c r="B1284" i="15"/>
  <c r="B1289" i="15"/>
  <c r="B1294" i="15"/>
  <c r="B1300" i="15"/>
  <c r="B1305" i="15"/>
  <c r="B1310" i="15"/>
  <c r="B1316" i="15"/>
  <c r="B1321" i="15"/>
  <c r="B1326" i="15"/>
  <c r="B1332" i="15"/>
  <c r="B1337" i="15"/>
  <c r="B1342" i="15"/>
  <c r="B1348" i="15"/>
  <c r="B1353" i="15"/>
  <c r="B1358" i="15"/>
  <c r="B1364" i="15"/>
  <c r="B1369" i="15"/>
  <c r="B1374" i="15"/>
  <c r="B1380" i="15"/>
  <c r="B1385" i="15"/>
  <c r="B1390" i="15"/>
  <c r="B1396" i="15"/>
  <c r="B1401" i="15"/>
  <c r="B1406" i="15"/>
  <c r="B1412" i="15"/>
  <c r="B1417" i="15"/>
  <c r="B1422" i="15"/>
  <c r="B1428" i="15"/>
  <c r="B1433" i="15"/>
  <c r="B1438" i="15"/>
  <c r="B1444" i="15"/>
  <c r="B1449" i="15"/>
  <c r="B1454" i="15"/>
  <c r="B1460" i="15"/>
  <c r="B1465" i="15"/>
  <c r="B1470" i="15"/>
  <c r="B1476" i="15"/>
  <c r="B1481" i="15"/>
  <c r="B1486" i="15"/>
  <c r="B1492" i="15"/>
  <c r="B1497" i="15"/>
  <c r="B1502" i="15"/>
  <c r="B1508" i="15"/>
  <c r="B1513" i="15"/>
  <c r="B1518" i="15"/>
  <c r="B1524" i="15"/>
  <c r="B1529" i="15"/>
  <c r="B1534" i="15"/>
  <c r="B1540" i="15"/>
  <c r="B1545" i="15"/>
  <c r="B1550" i="15"/>
  <c r="B1556" i="15"/>
  <c r="B1561" i="15"/>
  <c r="B1566" i="15"/>
  <c r="B1572" i="15"/>
  <c r="B1577" i="15"/>
  <c r="B1582" i="15"/>
  <c r="B1588" i="15"/>
  <c r="B1593" i="15"/>
  <c r="B1598" i="15"/>
  <c r="B1604" i="15"/>
  <c r="B1609" i="15"/>
  <c r="B1614" i="15"/>
  <c r="B1620" i="15"/>
  <c r="B1625" i="15"/>
  <c r="B1630" i="15"/>
  <c r="B1634" i="15"/>
  <c r="B1638" i="15"/>
  <c r="B1642" i="15"/>
  <c r="B1646" i="15"/>
  <c r="B1650" i="15"/>
  <c r="B1654" i="15"/>
  <c r="B1658" i="15"/>
  <c r="B1662" i="15"/>
  <c r="B1666" i="15"/>
  <c r="B1670" i="15"/>
  <c r="B1674" i="15"/>
  <c r="B1678" i="15"/>
  <c r="B1682" i="15"/>
  <c r="B1686" i="15"/>
  <c r="B1690" i="15"/>
  <c r="B1694" i="15"/>
  <c r="B1698" i="15"/>
  <c r="B1702" i="15"/>
  <c r="B1706" i="15"/>
  <c r="B1710" i="15"/>
  <c r="B1714" i="15"/>
  <c r="B1718" i="15"/>
  <c r="B1722" i="15"/>
  <c r="B1726" i="15"/>
  <c r="B1730" i="15"/>
  <c r="B1734" i="15"/>
  <c r="B1738" i="15"/>
  <c r="B1742" i="15"/>
  <c r="B1746" i="15"/>
  <c r="B1750" i="15"/>
  <c r="B1754" i="15"/>
  <c r="B1758" i="15"/>
  <c r="B1762" i="15"/>
  <c r="B1766" i="15"/>
  <c r="B1770" i="15"/>
  <c r="B1774" i="15"/>
  <c r="B1778" i="15"/>
  <c r="B1782" i="15"/>
  <c r="B1786" i="15"/>
  <c r="B1790" i="15"/>
  <c r="B1794" i="15"/>
  <c r="B1798" i="15"/>
  <c r="B1802" i="15"/>
  <c r="B1806" i="15"/>
  <c r="B1810" i="15"/>
  <c r="B1814" i="15"/>
  <c r="B1818" i="15"/>
  <c r="B1822" i="15"/>
  <c r="B1826" i="15"/>
  <c r="B1830" i="15"/>
  <c r="B1834" i="15"/>
  <c r="B1838" i="15"/>
  <c r="B1842" i="15"/>
  <c r="B1846" i="15"/>
  <c r="B1850" i="15"/>
  <c r="B1854" i="15"/>
  <c r="B1858" i="15"/>
  <c r="B1862" i="15"/>
  <c r="B1866" i="15"/>
  <c r="B1870" i="15"/>
  <c r="B1874" i="15"/>
  <c r="B1878" i="15"/>
  <c r="B1882" i="15"/>
  <c r="B1886" i="15"/>
  <c r="B1890" i="15"/>
  <c r="B1894" i="15"/>
  <c r="B1898" i="15"/>
  <c r="B1902" i="15"/>
  <c r="B1906" i="15"/>
  <c r="B1910" i="15"/>
  <c r="B1914" i="15"/>
  <c r="B1918" i="15"/>
  <c r="B1922" i="15"/>
  <c r="B1926" i="15"/>
  <c r="B1930" i="15"/>
  <c r="B1934" i="15"/>
  <c r="B1938" i="15"/>
  <c r="B1942" i="15"/>
  <c r="B1946" i="15"/>
  <c r="B1950" i="15"/>
  <c r="B1954" i="15"/>
  <c r="B1958" i="15"/>
  <c r="B1962" i="15"/>
  <c r="B1966" i="15"/>
  <c r="B1970" i="15"/>
  <c r="B1974" i="15"/>
  <c r="B1978" i="15"/>
  <c r="B1982" i="15"/>
  <c r="B1986" i="15"/>
  <c r="B1990" i="15"/>
  <c r="B1994" i="15"/>
  <c r="B1998" i="15"/>
  <c r="B2002" i="15"/>
  <c r="B2006" i="15"/>
  <c r="B2010" i="15"/>
  <c r="B2014" i="15"/>
  <c r="B2018" i="15"/>
  <c r="B2022" i="15"/>
  <c r="B2026" i="15"/>
  <c r="B2030" i="15"/>
  <c r="B2034" i="15"/>
  <c r="B2038" i="15"/>
  <c r="B2042" i="15"/>
  <c r="B2046" i="15"/>
  <c r="B2050" i="15"/>
  <c r="B2054" i="15"/>
  <c r="B2058" i="15"/>
  <c r="B2062" i="15"/>
  <c r="B2066" i="15"/>
  <c r="B2070" i="15"/>
  <c r="B2074" i="15"/>
  <c r="B2078" i="15"/>
  <c r="B2082" i="15"/>
  <c r="B2086" i="15"/>
  <c r="B2090" i="15"/>
  <c r="B2094" i="15"/>
  <c r="B2098" i="15"/>
  <c r="B2102" i="15"/>
  <c r="B2106" i="15"/>
  <c r="B2110" i="15"/>
  <c r="B2114" i="15"/>
  <c r="B2118" i="15"/>
  <c r="B2122" i="15"/>
  <c r="B2126" i="15"/>
  <c r="B2130" i="15"/>
  <c r="B2134" i="15"/>
  <c r="B2138" i="15"/>
  <c r="B2142" i="15"/>
  <c r="B2146" i="15"/>
  <c r="B2150" i="15"/>
  <c r="B2154" i="15"/>
  <c r="B2158" i="15"/>
  <c r="B2162" i="15"/>
  <c r="B2166" i="15"/>
  <c r="B2170" i="15"/>
  <c r="B2174" i="15"/>
  <c r="B2178" i="15"/>
  <c r="B2182" i="15"/>
  <c r="B2186" i="15"/>
  <c r="B2190" i="15"/>
  <c r="B2194" i="15"/>
  <c r="B2198" i="15"/>
  <c r="B2202" i="15"/>
  <c r="B2206" i="15"/>
  <c r="B2210" i="15"/>
  <c r="B2214" i="15"/>
  <c r="B2218" i="15"/>
  <c r="B2222" i="15"/>
  <c r="B2226" i="15"/>
  <c r="B2230" i="15"/>
  <c r="B2234" i="15"/>
  <c r="B2238" i="15"/>
  <c r="B2242" i="15"/>
  <c r="B2246" i="15"/>
  <c r="B2250" i="15"/>
  <c r="B2254" i="15"/>
  <c r="B2258" i="15"/>
  <c r="B2262" i="15"/>
  <c r="B2266" i="15"/>
  <c r="B2270" i="15"/>
  <c r="B2274" i="15"/>
  <c r="B2278" i="15"/>
  <c r="B2282" i="15"/>
  <c r="B2286" i="15"/>
  <c r="B2290" i="15"/>
  <c r="B2294" i="15"/>
  <c r="B2298" i="15"/>
  <c r="B2302" i="15"/>
  <c r="B2306" i="15"/>
  <c r="B2310" i="15"/>
  <c r="B2314" i="15"/>
  <c r="B2318" i="15"/>
  <c r="B2322" i="15"/>
  <c r="B2326" i="15"/>
  <c r="B2330" i="15"/>
  <c r="B2334" i="15"/>
  <c r="B2338" i="15"/>
  <c r="B2342" i="15"/>
  <c r="B2346" i="15"/>
  <c r="B2350" i="15"/>
  <c r="B2354" i="15"/>
  <c r="B2358" i="15"/>
  <c r="B2362" i="15"/>
  <c r="B2366" i="15"/>
  <c r="B2370" i="15"/>
  <c r="B2374" i="15"/>
  <c r="B2378" i="15"/>
  <c r="B2382" i="15"/>
  <c r="B2386" i="15"/>
  <c r="B2390" i="15"/>
  <c r="B2394" i="15"/>
  <c r="B2398" i="15"/>
  <c r="B2402" i="15"/>
  <c r="B2406" i="15"/>
  <c r="B2410" i="15"/>
  <c r="B2414" i="15"/>
  <c r="B2418" i="15"/>
  <c r="B2422" i="15"/>
  <c r="B2426" i="15"/>
  <c r="B2430" i="15"/>
  <c r="B2434" i="15"/>
  <c r="B2438" i="15"/>
  <c r="B2442" i="15"/>
  <c r="B2446" i="15"/>
  <c r="B2450" i="15"/>
  <c r="B2454" i="15"/>
  <c r="B2458" i="15"/>
  <c r="B2462" i="15"/>
  <c r="B2466" i="15"/>
  <c r="B2470" i="15"/>
  <c r="B2474" i="15"/>
  <c r="B2478" i="15"/>
  <c r="B2482" i="15"/>
  <c r="B2486" i="15"/>
  <c r="B2490" i="15"/>
  <c r="B2494" i="15"/>
  <c r="B2498" i="15"/>
  <c r="B2502" i="15"/>
  <c r="B2506" i="15"/>
  <c r="B2510" i="15"/>
  <c r="B2514" i="15"/>
  <c r="B2518" i="15"/>
  <c r="B2522" i="15"/>
  <c r="B2526" i="15"/>
  <c r="B2530" i="15"/>
  <c r="B17" i="15"/>
  <c r="B37" i="15"/>
  <c r="B54" i="15"/>
  <c r="B74" i="15"/>
  <c r="B94" i="15"/>
  <c r="B111" i="15"/>
  <c r="B131" i="15"/>
  <c r="B150" i="15"/>
  <c r="B169" i="15"/>
  <c r="B187" i="15"/>
  <c r="B203" i="15"/>
  <c r="B214" i="15"/>
  <c r="B223" i="15"/>
  <c r="B233" i="15"/>
  <c r="B243" i="15"/>
  <c r="B251" i="15"/>
  <c r="B261" i="15"/>
  <c r="B271" i="15"/>
  <c r="B281" i="15"/>
  <c r="B289" i="15"/>
  <c r="B299" i="15"/>
  <c r="B309" i="15"/>
  <c r="B318" i="15"/>
  <c r="B329" i="15"/>
  <c r="B337" i="15"/>
  <c r="B346" i="15"/>
  <c r="B355" i="15"/>
  <c r="B362" i="15"/>
  <c r="B368" i="15"/>
  <c r="B376" i="15"/>
  <c r="B383" i="15"/>
  <c r="B390" i="15"/>
  <c r="B398" i="15"/>
  <c r="B404" i="15"/>
  <c r="B411" i="15"/>
  <c r="B419" i="15"/>
  <c r="B426" i="15"/>
  <c r="B432" i="15"/>
  <c r="B440" i="15"/>
  <c r="B447" i="15"/>
  <c r="B454" i="15"/>
  <c r="B462" i="15"/>
  <c r="B468" i="15"/>
  <c r="B475" i="15"/>
  <c r="B483" i="15"/>
  <c r="B490" i="15"/>
  <c r="B496" i="15"/>
  <c r="B504" i="15"/>
  <c r="B511" i="15"/>
  <c r="B518" i="15"/>
  <c r="B526" i="15"/>
  <c r="B532" i="15"/>
  <c r="B539" i="15"/>
  <c r="B547" i="15"/>
  <c r="B554" i="15"/>
  <c r="B560" i="15"/>
  <c r="B568" i="15"/>
  <c r="B575" i="15"/>
  <c r="B582" i="15"/>
  <c r="B590" i="15"/>
  <c r="B596" i="15"/>
  <c r="B603" i="15"/>
  <c r="B611" i="15"/>
  <c r="B618" i="15"/>
  <c r="B624" i="15"/>
  <c r="B632" i="15"/>
  <c r="B639" i="15"/>
  <c r="B646" i="15"/>
  <c r="B654" i="15"/>
  <c r="B660" i="15"/>
  <c r="B667" i="15"/>
  <c r="B675" i="15"/>
  <c r="B682" i="15"/>
  <c r="B688" i="15"/>
  <c r="B696" i="15"/>
  <c r="B703" i="15"/>
  <c r="B710" i="15"/>
  <c r="B718" i="15"/>
  <c r="B724" i="15"/>
  <c r="B731" i="15"/>
  <c r="B739" i="15"/>
  <c r="B746" i="15"/>
  <c r="B752" i="15"/>
  <c r="B760" i="15"/>
  <c r="B767" i="15"/>
  <c r="B774" i="15"/>
  <c r="B780" i="15"/>
  <c r="B785" i="15"/>
  <c r="B790" i="15"/>
  <c r="B796" i="15"/>
  <c r="B801" i="15"/>
  <c r="B806" i="15"/>
  <c r="B812" i="15"/>
  <c r="B817" i="15"/>
  <c r="B822" i="15"/>
  <c r="B828" i="15"/>
  <c r="B833" i="15"/>
  <c r="B838" i="15"/>
  <c r="B844" i="15"/>
  <c r="B849" i="15"/>
  <c r="B854" i="15"/>
  <c r="B860" i="15"/>
  <c r="B865" i="15"/>
  <c r="B870" i="15"/>
  <c r="B876" i="15"/>
  <c r="B881" i="15"/>
  <c r="B886" i="15"/>
  <c r="B892" i="15"/>
  <c r="B897" i="15"/>
  <c r="B902" i="15"/>
  <c r="B908" i="15"/>
  <c r="B913" i="15"/>
  <c r="B918" i="15"/>
  <c r="B924" i="15"/>
  <c r="B929" i="15"/>
  <c r="B934" i="15"/>
  <c r="B940" i="15"/>
  <c r="B945" i="15"/>
  <c r="B950" i="15"/>
  <c r="B956" i="15"/>
  <c r="B961" i="15"/>
  <c r="B966" i="15"/>
  <c r="B972" i="15"/>
  <c r="B977" i="15"/>
  <c r="B982" i="15"/>
  <c r="B988" i="15"/>
  <c r="B993" i="15"/>
  <c r="B998" i="15"/>
  <c r="B1004" i="15"/>
  <c r="B1009" i="15"/>
  <c r="B1014" i="15"/>
  <c r="B1020" i="15"/>
  <c r="B1025" i="15"/>
  <c r="B1030" i="15"/>
  <c r="B1036" i="15"/>
  <c r="B1041" i="15"/>
  <c r="B1046" i="15"/>
  <c r="B1052" i="15"/>
  <c r="B1057" i="15"/>
  <c r="B1062" i="15"/>
  <c r="B1068" i="15"/>
  <c r="B1073" i="15"/>
  <c r="B1078" i="15"/>
  <c r="B1084" i="15"/>
  <c r="B1089" i="15"/>
  <c r="B1094" i="15"/>
  <c r="B1100" i="15"/>
  <c r="B1105" i="15"/>
  <c r="B1110" i="15"/>
  <c r="B1116" i="15"/>
  <c r="B1121" i="15"/>
  <c r="B1126" i="15"/>
  <c r="B1132" i="15"/>
  <c r="B1137" i="15"/>
  <c r="B1142" i="15"/>
  <c r="B1148" i="15"/>
  <c r="B1153" i="15"/>
  <c r="B1158" i="15"/>
  <c r="B1164" i="15"/>
  <c r="B1169" i="15"/>
  <c r="B1174" i="15"/>
  <c r="B1180" i="15"/>
  <c r="B1185" i="15"/>
  <c r="B1190" i="15"/>
  <c r="B1196" i="15"/>
  <c r="B1201" i="15"/>
  <c r="B1206" i="15"/>
  <c r="B1212" i="15"/>
  <c r="B1217" i="15"/>
  <c r="B1222" i="15"/>
  <c r="B1228" i="15"/>
  <c r="B1233" i="15"/>
  <c r="B1238" i="15"/>
  <c r="B1244" i="15"/>
  <c r="B1249" i="15"/>
  <c r="B1254" i="15"/>
  <c r="B1260" i="15"/>
  <c r="B1265" i="15"/>
  <c r="B1270" i="15"/>
  <c r="B1276" i="15"/>
  <c r="B1281" i="15"/>
  <c r="B1286" i="15"/>
  <c r="B1292" i="15"/>
  <c r="B1297" i="15"/>
  <c r="B1302" i="15"/>
  <c r="B1308" i="15"/>
  <c r="B1313" i="15"/>
  <c r="B1318" i="15"/>
  <c r="B1324" i="15"/>
  <c r="B1329" i="15"/>
  <c r="B1334" i="15"/>
  <c r="B1340" i="15"/>
  <c r="B1345" i="15"/>
  <c r="B1350" i="15"/>
  <c r="B1356" i="15"/>
  <c r="B1361" i="15"/>
  <c r="B1366" i="15"/>
  <c r="B1372" i="15"/>
  <c r="B1377" i="15"/>
  <c r="B1382" i="15"/>
  <c r="B1388" i="15"/>
  <c r="B1393" i="15"/>
  <c r="B1398" i="15"/>
  <c r="B1404" i="15"/>
  <c r="B1409" i="15"/>
  <c r="B1414" i="15"/>
  <c r="B1420" i="15"/>
  <c r="B1425" i="15"/>
  <c r="B1430" i="15"/>
  <c r="B1436" i="15"/>
  <c r="B1441" i="15"/>
  <c r="B1446" i="15"/>
  <c r="B1452" i="15"/>
  <c r="B1457" i="15"/>
  <c r="B1462" i="15"/>
  <c r="B1468" i="15"/>
  <c r="B1473" i="15"/>
  <c r="B1478" i="15"/>
  <c r="B1484" i="15"/>
  <c r="B1489" i="15"/>
  <c r="B1494" i="15"/>
  <c r="B1500" i="15"/>
  <c r="B1505" i="15"/>
  <c r="B1510" i="15"/>
  <c r="B1516" i="15"/>
  <c r="B1521" i="15"/>
  <c r="B1526" i="15"/>
  <c r="B1532" i="15"/>
  <c r="B1537" i="15"/>
  <c r="B1542" i="15"/>
  <c r="B1548" i="15"/>
  <c r="B1553" i="15"/>
  <c r="B1558" i="15"/>
  <c r="B1564" i="15"/>
  <c r="B1569" i="15"/>
  <c r="B1574" i="15"/>
  <c r="B1580" i="15"/>
  <c r="B1585" i="15"/>
  <c r="B1590" i="15"/>
  <c r="B1596" i="15"/>
  <c r="B1601" i="15"/>
  <c r="B1606" i="15"/>
  <c r="B1612" i="15"/>
  <c r="B1617" i="15"/>
  <c r="B1622" i="15"/>
  <c r="B1628" i="15"/>
  <c r="B1632" i="15"/>
  <c r="B1636" i="15"/>
  <c r="B1640" i="15"/>
  <c r="B1644" i="15"/>
  <c r="B1648" i="15"/>
  <c r="B1652" i="15"/>
  <c r="B1656" i="15"/>
  <c r="B1660" i="15"/>
  <c r="B1664" i="15"/>
  <c r="B1668" i="15"/>
  <c r="B1672" i="15"/>
  <c r="B1676" i="15"/>
  <c r="B1680" i="15"/>
  <c r="B1684" i="15"/>
  <c r="B1688" i="15"/>
  <c r="B1692" i="15"/>
  <c r="B1696" i="15"/>
  <c r="B1700" i="15"/>
  <c r="B1704" i="15"/>
  <c r="B1708" i="15"/>
  <c r="B1712" i="15"/>
  <c r="B1716" i="15"/>
  <c r="B1720" i="15"/>
  <c r="B1724" i="15"/>
  <c r="B1728" i="15"/>
  <c r="B1732" i="15"/>
  <c r="B1736" i="15"/>
  <c r="B1740" i="15"/>
  <c r="B1744" i="15"/>
  <c r="B1748" i="15"/>
  <c r="B1752" i="15"/>
  <c r="B1756" i="15"/>
  <c r="B1760" i="15"/>
  <c r="B1764" i="15"/>
  <c r="B1768" i="15"/>
  <c r="B1772" i="15"/>
  <c r="B1776" i="15"/>
  <c r="B1780" i="15"/>
  <c r="B1784" i="15"/>
  <c r="B1788" i="15"/>
  <c r="B1792" i="15"/>
  <c r="B1796" i="15"/>
  <c r="B1800" i="15"/>
  <c r="B1804" i="15"/>
  <c r="B1808" i="15"/>
  <c r="B1812" i="15"/>
  <c r="B1816" i="15"/>
  <c r="B1820" i="15"/>
  <c r="B1824" i="15"/>
  <c r="B1828" i="15"/>
  <c r="B1832" i="15"/>
  <c r="B1836" i="15"/>
  <c r="B1840" i="15"/>
  <c r="B1844" i="15"/>
  <c r="B1848" i="15"/>
  <c r="B1852" i="15"/>
  <c r="B1856" i="15"/>
  <c r="B1860" i="15"/>
  <c r="B1864" i="15"/>
  <c r="B1868" i="15"/>
  <c r="B1872" i="15"/>
  <c r="B1876" i="15"/>
  <c r="B1880" i="15"/>
  <c r="B1884" i="15"/>
  <c r="B1888" i="15"/>
  <c r="B1892" i="15"/>
  <c r="B1896" i="15"/>
  <c r="B1900" i="15"/>
  <c r="B1904" i="15"/>
  <c r="B1908" i="15"/>
  <c r="B1912" i="15"/>
  <c r="B1916" i="15"/>
  <c r="B1920" i="15"/>
  <c r="B1924" i="15"/>
  <c r="B1928" i="15"/>
  <c r="B1932" i="15"/>
  <c r="B1936" i="15"/>
  <c r="B1940" i="15"/>
  <c r="B1944" i="15"/>
  <c r="B1948" i="15"/>
  <c r="B1952" i="15"/>
  <c r="B1956" i="15"/>
  <c r="B1960" i="15"/>
  <c r="B1964" i="15"/>
  <c r="B1968" i="15"/>
  <c r="B1972" i="15"/>
  <c r="B1976" i="15"/>
  <c r="B1980" i="15"/>
  <c r="B1984" i="15"/>
  <c r="B1988" i="15"/>
  <c r="B1992" i="15"/>
  <c r="B1996" i="15"/>
  <c r="B2000" i="15"/>
  <c r="B2004" i="15"/>
  <c r="B2008" i="15"/>
  <c r="B2012" i="15"/>
  <c r="B2016" i="15"/>
  <c r="B2020" i="15"/>
  <c r="B2024" i="15"/>
  <c r="B2028" i="15"/>
  <c r="B2032" i="15"/>
  <c r="B2036" i="15"/>
  <c r="B2040" i="15"/>
  <c r="B2044" i="15"/>
  <c r="B2048" i="15"/>
  <c r="B2052" i="15"/>
  <c r="B2056" i="15"/>
  <c r="B2060" i="15"/>
  <c r="B2064" i="15"/>
  <c r="B2068" i="15"/>
  <c r="B2072" i="15"/>
  <c r="B2076" i="15"/>
  <c r="B2080" i="15"/>
  <c r="B2084" i="15"/>
  <c r="B2088" i="15"/>
  <c r="B2092" i="15"/>
  <c r="B2096" i="15"/>
  <c r="B2100" i="15"/>
  <c r="B2104" i="15"/>
  <c r="B2108" i="15"/>
  <c r="B2112" i="15"/>
  <c r="B2116" i="15"/>
  <c r="B2120" i="15"/>
  <c r="B2124" i="15"/>
  <c r="B2128" i="15"/>
  <c r="B2132" i="15"/>
  <c r="B2136" i="15"/>
  <c r="B2140" i="15"/>
  <c r="B2144" i="15"/>
  <c r="B2148" i="15"/>
  <c r="B2152" i="15"/>
  <c r="B2156" i="15"/>
  <c r="B2160" i="15"/>
  <c r="B2164" i="15"/>
  <c r="B2168" i="15"/>
  <c r="B2172" i="15"/>
  <c r="B2176" i="15"/>
  <c r="B2180" i="15"/>
  <c r="B2184" i="15"/>
  <c r="B2188" i="15"/>
  <c r="B2192" i="15"/>
  <c r="B2196" i="15"/>
  <c r="B2200" i="15"/>
  <c r="B2204" i="15"/>
  <c r="B2208" i="15"/>
  <c r="B2212" i="15"/>
  <c r="B2216" i="15"/>
  <c r="B2220" i="15"/>
  <c r="B2224" i="15"/>
  <c r="B2228" i="15"/>
  <c r="B2232" i="15"/>
  <c r="B2236" i="15"/>
  <c r="B2240" i="15"/>
  <c r="B2244" i="15"/>
  <c r="B2248" i="15"/>
  <c r="B2252" i="15"/>
  <c r="B2256" i="15"/>
  <c r="B2260" i="15"/>
  <c r="B2264" i="15"/>
  <c r="B2268" i="15"/>
  <c r="B2272" i="15"/>
  <c r="B2276" i="15"/>
  <c r="B2280" i="15"/>
  <c r="B2284" i="15"/>
  <c r="B2288" i="15"/>
  <c r="B2292" i="15"/>
  <c r="B2296" i="15"/>
  <c r="B2300" i="15"/>
  <c r="B2304" i="15"/>
  <c r="B2308" i="15"/>
  <c r="B2312" i="15"/>
  <c r="B2316" i="15"/>
  <c r="B2320" i="15"/>
  <c r="B2324" i="15"/>
  <c r="B2328" i="15"/>
  <c r="B2332" i="15"/>
  <c r="B2336" i="15"/>
  <c r="B2340" i="15"/>
  <c r="B2344" i="15"/>
  <c r="B2348" i="15"/>
  <c r="B2352" i="15"/>
  <c r="B2356" i="15"/>
  <c r="B2360" i="15"/>
  <c r="B2364" i="15"/>
  <c r="B2368" i="15"/>
  <c r="B2372" i="15"/>
  <c r="B2376" i="15"/>
  <c r="B2380" i="15"/>
  <c r="B2384" i="15"/>
  <c r="B2388" i="15"/>
  <c r="B2392" i="15"/>
  <c r="B2396" i="15"/>
  <c r="B2400" i="15"/>
  <c r="B2404" i="15"/>
  <c r="B2408" i="15"/>
  <c r="B2412" i="15"/>
  <c r="B2416" i="15"/>
  <c r="B2420" i="15"/>
  <c r="B2424" i="15"/>
  <c r="B2428" i="15"/>
  <c r="B2432" i="15"/>
  <c r="B2436" i="15"/>
  <c r="B2440" i="15"/>
  <c r="B2444" i="15"/>
  <c r="B2448" i="15"/>
  <c r="B2452" i="15"/>
  <c r="B2456" i="15"/>
  <c r="B2460" i="15"/>
  <c r="B2464" i="15"/>
  <c r="B2468" i="15"/>
  <c r="B2472" i="15"/>
  <c r="B2476" i="15"/>
  <c r="B2480" i="15"/>
  <c r="B2484" i="15"/>
  <c r="B2488" i="15"/>
  <c r="B2492" i="15"/>
  <c r="B2496" i="15"/>
  <c r="B2500" i="15"/>
  <c r="B2504" i="15"/>
  <c r="B2508" i="15"/>
  <c r="B2512" i="15"/>
  <c r="B2516" i="15"/>
  <c r="B2520" i="15"/>
  <c r="B2524" i="15"/>
  <c r="B2528" i="15"/>
  <c r="B2532" i="15"/>
  <c r="B19" i="15"/>
  <c r="B58" i="15"/>
  <c r="B95" i="15"/>
  <c r="B133" i="15"/>
  <c r="B171" i="15"/>
  <c r="B207" i="15"/>
  <c r="B225" i="15"/>
  <c r="B245" i="15"/>
  <c r="B265" i="15"/>
  <c r="B282" i="15"/>
  <c r="B302" i="15"/>
  <c r="B321" i="15"/>
  <c r="B339" i="15"/>
  <c r="B356" i="15"/>
  <c r="B371" i="15"/>
  <c r="B384" i="15"/>
  <c r="B399" i="15"/>
  <c r="B414" i="15"/>
  <c r="B427" i="15"/>
  <c r="B442" i="15"/>
  <c r="B456" i="15"/>
  <c r="B470" i="15"/>
  <c r="B484" i="15"/>
  <c r="B499" i="15"/>
  <c r="B512" i="15"/>
  <c r="B527" i="15"/>
  <c r="B542" i="15"/>
  <c r="B555" i="15"/>
  <c r="B570" i="15"/>
  <c r="B584" i="15"/>
  <c r="B598" i="15"/>
  <c r="B612" i="15"/>
  <c r="B627" i="15"/>
  <c r="B640" i="15"/>
  <c r="B655" i="15"/>
  <c r="B670" i="15"/>
  <c r="B683" i="15"/>
  <c r="B698" i="15"/>
  <c r="B712" i="15"/>
  <c r="B726" i="15"/>
  <c r="B740" i="15"/>
  <c r="B755" i="15"/>
  <c r="B768" i="15"/>
  <c r="B781" i="15"/>
  <c r="B792" i="15"/>
  <c r="B802" i="15"/>
  <c r="B813" i="15"/>
  <c r="B824" i="15"/>
  <c r="B834" i="15"/>
  <c r="B845" i="15"/>
  <c r="B856" i="15"/>
  <c r="B866" i="15"/>
  <c r="B877" i="15"/>
  <c r="B888" i="15"/>
  <c r="B898" i="15"/>
  <c r="B909" i="15"/>
  <c r="B920" i="15"/>
  <c r="B930" i="15"/>
  <c r="B941" i="15"/>
  <c r="B952" i="15"/>
  <c r="B962" i="15"/>
  <c r="B973" i="15"/>
  <c r="B984" i="15"/>
  <c r="B994" i="15"/>
  <c r="B1005" i="15"/>
  <c r="B1016" i="15"/>
  <c r="B1026" i="15"/>
  <c r="B1037" i="15"/>
  <c r="B1048" i="15"/>
  <c r="B1058" i="15"/>
  <c r="B1069" i="15"/>
  <c r="B1080" i="15"/>
  <c r="B1090" i="15"/>
  <c r="B1101" i="15"/>
  <c r="B1112" i="15"/>
  <c r="B1122" i="15"/>
  <c r="B1133" i="15"/>
  <c r="B1144" i="15"/>
  <c r="B1154" i="15"/>
  <c r="B1165" i="15"/>
  <c r="B1176" i="15"/>
  <c r="B1186" i="15"/>
  <c r="B1197" i="15"/>
  <c r="B1208" i="15"/>
  <c r="B1218" i="15"/>
  <c r="B1229" i="15"/>
  <c r="B1240" i="15"/>
  <c r="B1250" i="15"/>
  <c r="B1261" i="15"/>
  <c r="B1272" i="15"/>
  <c r="B1282" i="15"/>
  <c r="B1293" i="15"/>
  <c r="B1304" i="15"/>
  <c r="B1314" i="15"/>
  <c r="B1325" i="15"/>
  <c r="B1336" i="15"/>
  <c r="B1346" i="15"/>
  <c r="B1357" i="15"/>
  <c r="B1368" i="15"/>
  <c r="B1378" i="15"/>
  <c r="B1389" i="15"/>
  <c r="B1400" i="15"/>
  <c r="B1410" i="15"/>
  <c r="B1421" i="15"/>
  <c r="B1432" i="15"/>
  <c r="B1442" i="15"/>
  <c r="B1453" i="15"/>
  <c r="B1464" i="15"/>
  <c r="B1474" i="15"/>
  <c r="B1485" i="15"/>
  <c r="B1496" i="15"/>
  <c r="B1506" i="15"/>
  <c r="B1517" i="15"/>
  <c r="B1528" i="15"/>
  <c r="B1538" i="15"/>
  <c r="B1549" i="15"/>
  <c r="B1560" i="15"/>
  <c r="B1570" i="15"/>
  <c r="B1581" i="15"/>
  <c r="B1592" i="15"/>
  <c r="B1602" i="15"/>
  <c r="B1613" i="15"/>
  <c r="B1624" i="15"/>
  <c r="B1633" i="15"/>
  <c r="B1641" i="15"/>
  <c r="B1649" i="15"/>
  <c r="B1657" i="15"/>
  <c r="B1665" i="15"/>
  <c r="B1673" i="15"/>
  <c r="B1681" i="15"/>
  <c r="B1689" i="15"/>
  <c r="B1697" i="15"/>
  <c r="B1705" i="15"/>
  <c r="B1713" i="15"/>
  <c r="B1721" i="15"/>
  <c r="B1729" i="15"/>
  <c r="B1737" i="15"/>
  <c r="B1745" i="15"/>
  <c r="B1753" i="15"/>
  <c r="B1761" i="15"/>
  <c r="B1769" i="15"/>
  <c r="B1777" i="15"/>
  <c r="B1785" i="15"/>
  <c r="B1793" i="15"/>
  <c r="B1801" i="15"/>
  <c r="B1809" i="15"/>
  <c r="B1817" i="15"/>
  <c r="B1825" i="15"/>
  <c r="B1833" i="15"/>
  <c r="B1841" i="15"/>
  <c r="B1849" i="15"/>
  <c r="B1857" i="15"/>
  <c r="B1865" i="15"/>
  <c r="B1873" i="15"/>
  <c r="B1881" i="15"/>
  <c r="B1889" i="15"/>
  <c r="B1897" i="15"/>
  <c r="B1905" i="15"/>
  <c r="B1913" i="15"/>
  <c r="B1921" i="15"/>
  <c r="B1929" i="15"/>
  <c r="B1937" i="15"/>
  <c r="B1945" i="15"/>
  <c r="B1953" i="15"/>
  <c r="B1961" i="15"/>
  <c r="B1969" i="15"/>
  <c r="B1977" i="15"/>
  <c r="B1985" i="15"/>
  <c r="B1993" i="15"/>
  <c r="B2001" i="15"/>
  <c r="B2009" i="15"/>
  <c r="B2017" i="15"/>
  <c r="B2025" i="15"/>
  <c r="B2033" i="15"/>
  <c r="B2041" i="15"/>
  <c r="B2049" i="15"/>
  <c r="B2057" i="15"/>
  <c r="B2065" i="15"/>
  <c r="B2073" i="15"/>
  <c r="B2081" i="15"/>
  <c r="B2089" i="15"/>
  <c r="B2097" i="15"/>
  <c r="B2105" i="15"/>
  <c r="B2113" i="15"/>
  <c r="B2121" i="15"/>
  <c r="B2129" i="15"/>
  <c r="B2137" i="15"/>
  <c r="B2145" i="15"/>
  <c r="B2153" i="15"/>
  <c r="B2161" i="15"/>
  <c r="B2169" i="15"/>
  <c r="B2177" i="15"/>
  <c r="B2185" i="15"/>
  <c r="B2193" i="15"/>
  <c r="B2201" i="15"/>
  <c r="B2209" i="15"/>
  <c r="B2217" i="15"/>
  <c r="B2225" i="15"/>
  <c r="B2233" i="15"/>
  <c r="B2241" i="15"/>
  <c r="B2249" i="15"/>
  <c r="B2257" i="15"/>
  <c r="B2265" i="15"/>
  <c r="B2273" i="15"/>
  <c r="B2281" i="15"/>
  <c r="B2289" i="15"/>
  <c r="B2297" i="15"/>
  <c r="B2305" i="15"/>
  <c r="B2313" i="15"/>
  <c r="B2321" i="15"/>
  <c r="B2329" i="15"/>
  <c r="B2337" i="15"/>
  <c r="B2345" i="15"/>
  <c r="B2353" i="15"/>
  <c r="B2361" i="15"/>
  <c r="B2369" i="15"/>
  <c r="B2377" i="15"/>
  <c r="B2385" i="15"/>
  <c r="B2393" i="15"/>
  <c r="B2401" i="15"/>
  <c r="B2409" i="15"/>
  <c r="B2417" i="15"/>
  <c r="B2425" i="15"/>
  <c r="B2433" i="15"/>
  <c r="B2441" i="15"/>
  <c r="B2449" i="15"/>
  <c r="B2457" i="15"/>
  <c r="B2465" i="15"/>
  <c r="B2473" i="15"/>
  <c r="B2481" i="15"/>
  <c r="B2489" i="15"/>
  <c r="B2497" i="15"/>
  <c r="B2505" i="15"/>
  <c r="B2513" i="15"/>
  <c r="B2521" i="15"/>
  <c r="B2529" i="15"/>
  <c r="B1301" i="15"/>
  <c r="B1743" i="15"/>
  <c r="B1799" i="15"/>
  <c r="B1831" i="15"/>
  <c r="B1855" i="15"/>
  <c r="B1879" i="15"/>
  <c r="B1903" i="15"/>
  <c r="B1927" i="15"/>
  <c r="B1951" i="15"/>
  <c r="B1975" i="15"/>
  <c r="B1999" i="15"/>
  <c r="B2023" i="15"/>
  <c r="B2039" i="15"/>
  <c r="B2063" i="15"/>
  <c r="B2087" i="15"/>
  <c r="B2119" i="15"/>
  <c r="B2143" i="15"/>
  <c r="B2167" i="15"/>
  <c r="B2191" i="15"/>
  <c r="B2223" i="15"/>
  <c r="B2247" i="15"/>
  <c r="B2287" i="15"/>
  <c r="B2311" i="15"/>
  <c r="B2335" i="15"/>
  <c r="B2367" i="15"/>
  <c r="B2391" i="15"/>
  <c r="B2415" i="15"/>
  <c r="B2439" i="15"/>
  <c r="B2471" i="15"/>
  <c r="B2495" i="15"/>
  <c r="B2519" i="15"/>
  <c r="B30" i="15"/>
  <c r="B67" i="15"/>
  <c r="B105" i="15"/>
  <c r="B143" i="15"/>
  <c r="B181" i="15"/>
  <c r="B211" i="15"/>
  <c r="B230" i="15"/>
  <c r="B250" i="15"/>
  <c r="B267" i="15"/>
  <c r="B287" i="15"/>
  <c r="B307" i="15"/>
  <c r="B325" i="15"/>
  <c r="B345" i="15"/>
  <c r="B360" i="15"/>
  <c r="B374" i="15"/>
  <c r="B388" i="15"/>
  <c r="B403" i="15"/>
  <c r="B416" i="15"/>
  <c r="B431" i="15"/>
  <c r="B446" i="15"/>
  <c r="B459" i="15"/>
  <c r="B474" i="15"/>
  <c r="B488" i="15"/>
  <c r="B502" i="15"/>
  <c r="B516" i="15"/>
  <c r="B531" i="15"/>
  <c r="B544" i="15"/>
  <c r="B559" i="15"/>
  <c r="B574" i="15"/>
  <c r="B587" i="15"/>
  <c r="B602" i="15"/>
  <c r="B616" i="15"/>
  <c r="B630" i="15"/>
  <c r="B644" i="15"/>
  <c r="B659" i="15"/>
  <c r="B672" i="15"/>
  <c r="B687" i="15"/>
  <c r="B702" i="15"/>
  <c r="B715" i="15"/>
  <c r="B730" i="15"/>
  <c r="B744" i="15"/>
  <c r="B758" i="15"/>
  <c r="B772" i="15"/>
  <c r="B784" i="15"/>
  <c r="B794" i="15"/>
  <c r="B805" i="15"/>
  <c r="B816" i="15"/>
  <c r="B826" i="15"/>
  <c r="B837" i="15"/>
  <c r="B848" i="15"/>
  <c r="B858" i="15"/>
  <c r="B869" i="15"/>
  <c r="B880" i="15"/>
  <c r="B890" i="15"/>
  <c r="B901" i="15"/>
  <c r="B912" i="15"/>
  <c r="B922" i="15"/>
  <c r="B933" i="15"/>
  <c r="B944" i="15"/>
  <c r="B954" i="15"/>
  <c r="B965" i="15"/>
  <c r="B976" i="15"/>
  <c r="B986" i="15"/>
  <c r="B997" i="15"/>
  <c r="B1008" i="15"/>
  <c r="B1018" i="15"/>
  <c r="B1029" i="15"/>
  <c r="B1040" i="15"/>
  <c r="B1050" i="15"/>
  <c r="B1061" i="15"/>
  <c r="B1072" i="15"/>
  <c r="B1082" i="15"/>
  <c r="B1093" i="15"/>
  <c r="B1104" i="15"/>
  <c r="B1114" i="15"/>
  <c r="B1125" i="15"/>
  <c r="B1136" i="15"/>
  <c r="B1146" i="15"/>
  <c r="B1157" i="15"/>
  <c r="B1168" i="15"/>
  <c r="B1178" i="15"/>
  <c r="B1189" i="15"/>
  <c r="B1200" i="15"/>
  <c r="B1210" i="15"/>
  <c r="B1221" i="15"/>
  <c r="B1232" i="15"/>
  <c r="B1242" i="15"/>
  <c r="B1253" i="15"/>
  <c r="B1264" i="15"/>
  <c r="B1274" i="15"/>
  <c r="B1285" i="15"/>
  <c r="B1296" i="15"/>
  <c r="B1306" i="15"/>
  <c r="B1317" i="15"/>
  <c r="B1328" i="15"/>
  <c r="B1338" i="15"/>
  <c r="B1349" i="15"/>
  <c r="B1360" i="15"/>
  <c r="B1370" i="15"/>
  <c r="B1381" i="15"/>
  <c r="B1392" i="15"/>
  <c r="B1402" i="15"/>
  <c r="B1413" i="15"/>
  <c r="B1424" i="15"/>
  <c r="B1434" i="15"/>
  <c r="B1445" i="15"/>
  <c r="B1456" i="15"/>
  <c r="B1466" i="15"/>
  <c r="B1477" i="15"/>
  <c r="B1488" i="15"/>
  <c r="B1498" i="15"/>
  <c r="B1509" i="15"/>
  <c r="B1520" i="15"/>
  <c r="B1530" i="15"/>
  <c r="B1541" i="15"/>
  <c r="B1552" i="15"/>
  <c r="B1562" i="15"/>
  <c r="B1573" i="15"/>
  <c r="B1584" i="15"/>
  <c r="B1594" i="15"/>
  <c r="B1605" i="15"/>
  <c r="B1616" i="15"/>
  <c r="B1626" i="15"/>
  <c r="B1635" i="15"/>
  <c r="B1643" i="15"/>
  <c r="B1651" i="15"/>
  <c r="B1659" i="15"/>
  <c r="B1667" i="15"/>
  <c r="B1675" i="15"/>
  <c r="B1683" i="15"/>
  <c r="B1691" i="15"/>
  <c r="B1699" i="15"/>
  <c r="B1707" i="15"/>
  <c r="B1715" i="15"/>
  <c r="B1723" i="15"/>
  <c r="B1731" i="15"/>
  <c r="B1739" i="15"/>
  <c r="B1747" i="15"/>
  <c r="B1755" i="15"/>
  <c r="B1763" i="15"/>
  <c r="B1771" i="15"/>
  <c r="B1779" i="15"/>
  <c r="B1787" i="15"/>
  <c r="B1795" i="15"/>
  <c r="B1803" i="15"/>
  <c r="B1811" i="15"/>
  <c r="B1819" i="15"/>
  <c r="B1827" i="15"/>
  <c r="B1835" i="15"/>
  <c r="B1843" i="15"/>
  <c r="B1851" i="15"/>
  <c r="B1859" i="15"/>
  <c r="B1867" i="15"/>
  <c r="B1875" i="15"/>
  <c r="B1883" i="15"/>
  <c r="B1891" i="15"/>
  <c r="B1899" i="15"/>
  <c r="B1907" i="15"/>
  <c r="B1915" i="15"/>
  <c r="B1923" i="15"/>
  <c r="B1931" i="15"/>
  <c r="B1939" i="15"/>
  <c r="B1947" i="15"/>
  <c r="B1955" i="15"/>
  <c r="B1963" i="15"/>
  <c r="B1971" i="15"/>
  <c r="B1979" i="15"/>
  <c r="B1987" i="15"/>
  <c r="B1995" i="15"/>
  <c r="B2003" i="15"/>
  <c r="B2011" i="15"/>
  <c r="B2019" i="15"/>
  <c r="B2027" i="15"/>
  <c r="B2035" i="15"/>
  <c r="B2043" i="15"/>
  <c r="B2051" i="15"/>
  <c r="B2059" i="15"/>
  <c r="B2067" i="15"/>
  <c r="B2075" i="15"/>
  <c r="B2083" i="15"/>
  <c r="B2091" i="15"/>
  <c r="B2099" i="15"/>
  <c r="B2107" i="15"/>
  <c r="B2115" i="15"/>
  <c r="B2123" i="15"/>
  <c r="B2131" i="15"/>
  <c r="B2139" i="15"/>
  <c r="B2147" i="15"/>
  <c r="B2155" i="15"/>
  <c r="B2163" i="15"/>
  <c r="B2171" i="15"/>
  <c r="B2179" i="15"/>
  <c r="B2187" i="15"/>
  <c r="B2195" i="15"/>
  <c r="B2203" i="15"/>
  <c r="B2211" i="15"/>
  <c r="B2219" i="15"/>
  <c r="B2227" i="15"/>
  <c r="B2235" i="15"/>
  <c r="B2243" i="15"/>
  <c r="B2251" i="15"/>
  <c r="B2259" i="15"/>
  <c r="B2267" i="15"/>
  <c r="B2275" i="15"/>
  <c r="B2283" i="15"/>
  <c r="B2291" i="15"/>
  <c r="B2299" i="15"/>
  <c r="B2307" i="15"/>
  <c r="B2315" i="15"/>
  <c r="B2323" i="15"/>
  <c r="B2331" i="15"/>
  <c r="B2339" i="15"/>
  <c r="B2347" i="15"/>
  <c r="B2355" i="15"/>
  <c r="B2363" i="15"/>
  <c r="B2371" i="15"/>
  <c r="B2379" i="15"/>
  <c r="B2387" i="15"/>
  <c r="B2395" i="15"/>
  <c r="B2403" i="15"/>
  <c r="B2411" i="15"/>
  <c r="B2419" i="15"/>
  <c r="B2427" i="15"/>
  <c r="B2435" i="15"/>
  <c r="B2443" i="15"/>
  <c r="B2451" i="15"/>
  <c r="B2459" i="15"/>
  <c r="B2467" i="15"/>
  <c r="B2475" i="15"/>
  <c r="B2483" i="15"/>
  <c r="B2491" i="15"/>
  <c r="B2499" i="15"/>
  <c r="B2507" i="15"/>
  <c r="B2515" i="15"/>
  <c r="B2523" i="15"/>
  <c r="B2531" i="15"/>
  <c r="B1280" i="15"/>
  <c r="B1751" i="15"/>
  <c r="B1815" i="15"/>
  <c r="B1847" i="15"/>
  <c r="B1871" i="15"/>
  <c r="B1895" i="15"/>
  <c r="B1919" i="15"/>
  <c r="B1943" i="15"/>
  <c r="B1967" i="15"/>
  <c r="B1991" i="15"/>
  <c r="B2015" i="15"/>
  <c r="B2047" i="15"/>
  <c r="B2079" i="15"/>
  <c r="B2103" i="15"/>
  <c r="B2127" i="15"/>
  <c r="B2159" i="15"/>
  <c r="B2183" i="15"/>
  <c r="B2207" i="15"/>
  <c r="B2231" i="15"/>
  <c r="B2255" i="15"/>
  <c r="B2271" i="15"/>
  <c r="B2295" i="15"/>
  <c r="B2319" i="15"/>
  <c r="B2343" i="15"/>
  <c r="B2359" i="15"/>
  <c r="B2383" i="15"/>
  <c r="B2407" i="15"/>
  <c r="B2431" i="15"/>
  <c r="B2455" i="15"/>
  <c r="B2479" i="15"/>
  <c r="B2503" i="15"/>
  <c r="B2527" i="15"/>
  <c r="B38" i="15"/>
  <c r="B75" i="15"/>
  <c r="B115" i="15"/>
  <c r="B153" i="15"/>
  <c r="B190" i="15"/>
  <c r="B217" i="15"/>
  <c r="B235" i="15"/>
  <c r="B254" i="15"/>
  <c r="B273" i="15"/>
  <c r="B293" i="15"/>
  <c r="B310" i="15"/>
  <c r="B330" i="15"/>
  <c r="B350" i="15"/>
  <c r="B363" i="15"/>
  <c r="B378" i="15"/>
  <c r="B392" i="15"/>
  <c r="B406" i="15"/>
  <c r="B420" i="15"/>
  <c r="B435" i="15"/>
  <c r="B448" i="15"/>
  <c r="B463" i="15"/>
  <c r="B478" i="15"/>
  <c r="B491" i="15"/>
  <c r="B506" i="15"/>
  <c r="B520" i="15"/>
  <c r="B534" i="15"/>
  <c r="B548" i="15"/>
  <c r="B563" i="15"/>
  <c r="B576" i="15"/>
  <c r="B591" i="15"/>
  <c r="B606" i="15"/>
  <c r="B619" i="15"/>
  <c r="B634" i="15"/>
  <c r="B648" i="15"/>
  <c r="B662" i="15"/>
  <c r="B676" i="15"/>
  <c r="B691" i="15"/>
  <c r="B704" i="15"/>
  <c r="B719" i="15"/>
  <c r="B734" i="15"/>
  <c r="B747" i="15"/>
  <c r="B762" i="15"/>
  <c r="B776" i="15"/>
  <c r="B786" i="15"/>
  <c r="B797" i="15"/>
  <c r="B808" i="15"/>
  <c r="B818" i="15"/>
  <c r="B829" i="15"/>
  <c r="B840" i="15"/>
  <c r="B850" i="15"/>
  <c r="B861" i="15"/>
  <c r="B872" i="15"/>
  <c r="B882" i="15"/>
  <c r="B893" i="15"/>
  <c r="B904" i="15"/>
  <c r="B914" i="15"/>
  <c r="B925" i="15"/>
  <c r="B936" i="15"/>
  <c r="B946" i="15"/>
  <c r="B957" i="15"/>
  <c r="B968" i="15"/>
  <c r="B978" i="15"/>
  <c r="B989" i="15"/>
  <c r="B1000" i="15"/>
  <c r="B1010" i="15"/>
  <c r="B1021" i="15"/>
  <c r="B1032" i="15"/>
  <c r="B1042" i="15"/>
  <c r="B1053" i="15"/>
  <c r="B1064" i="15"/>
  <c r="B1074" i="15"/>
  <c r="B1085" i="15"/>
  <c r="B1096" i="15"/>
  <c r="B1106" i="15"/>
  <c r="B1117" i="15"/>
  <c r="B1128" i="15"/>
  <c r="B1138" i="15"/>
  <c r="B1149" i="15"/>
  <c r="B1160" i="15"/>
  <c r="B1170" i="15"/>
  <c r="B1181" i="15"/>
  <c r="B1192" i="15"/>
  <c r="B1202" i="15"/>
  <c r="B1213" i="15"/>
  <c r="B1224" i="15"/>
  <c r="B1234" i="15"/>
  <c r="B1245" i="15"/>
  <c r="B1256" i="15"/>
  <c r="B1266" i="15"/>
  <c r="B1277" i="15"/>
  <c r="B1288" i="15"/>
  <c r="B1298" i="15"/>
  <c r="B1309" i="15"/>
  <c r="B1320" i="15"/>
  <c r="B1330" i="15"/>
  <c r="B1341" i="15"/>
  <c r="B1352" i="15"/>
  <c r="B1362" i="15"/>
  <c r="B1373" i="15"/>
  <c r="B1384" i="15"/>
  <c r="B1394" i="15"/>
  <c r="B1405" i="15"/>
  <c r="B1416" i="15"/>
  <c r="B1426" i="15"/>
  <c r="B1437" i="15"/>
  <c r="B1448" i="15"/>
  <c r="B1458" i="15"/>
  <c r="B1469" i="15"/>
  <c r="B1480" i="15"/>
  <c r="B1490" i="15"/>
  <c r="B1501" i="15"/>
  <c r="B1512" i="15"/>
  <c r="B1522" i="15"/>
  <c r="B1533" i="15"/>
  <c r="B1544" i="15"/>
  <c r="B1554" i="15"/>
  <c r="B1565" i="15"/>
  <c r="B1576" i="15"/>
  <c r="B1586" i="15"/>
  <c r="B1597" i="15"/>
  <c r="B1608" i="15"/>
  <c r="B1618" i="15"/>
  <c r="B1629" i="15"/>
  <c r="B1637" i="15"/>
  <c r="B1645" i="15"/>
  <c r="B1653" i="15"/>
  <c r="B1661" i="15"/>
  <c r="B1669" i="15"/>
  <c r="B1677" i="15"/>
  <c r="B1685" i="15"/>
  <c r="B1693" i="15"/>
  <c r="B1701" i="15"/>
  <c r="B1709" i="15"/>
  <c r="B1717" i="15"/>
  <c r="B1725" i="15"/>
  <c r="B1733" i="15"/>
  <c r="B1741" i="15"/>
  <c r="B1749" i="15"/>
  <c r="B1757" i="15"/>
  <c r="B1765" i="15"/>
  <c r="B1773" i="15"/>
  <c r="B1781" i="15"/>
  <c r="B1789" i="15"/>
  <c r="B1797" i="15"/>
  <c r="B1805" i="15"/>
  <c r="B1813" i="15"/>
  <c r="B1821" i="15"/>
  <c r="B1829" i="15"/>
  <c r="B1837" i="15"/>
  <c r="B1845" i="15"/>
  <c r="B1853" i="15"/>
  <c r="B1861" i="15"/>
  <c r="B1869" i="15"/>
  <c r="B1877" i="15"/>
  <c r="B1885" i="15"/>
  <c r="B1893" i="15"/>
  <c r="B1901" i="15"/>
  <c r="B1909" i="15"/>
  <c r="B1917" i="15"/>
  <c r="B1925" i="15"/>
  <c r="B1933" i="15"/>
  <c r="B1941" i="15"/>
  <c r="B1949" i="15"/>
  <c r="B1957" i="15"/>
  <c r="B1965" i="15"/>
  <c r="B1973" i="15"/>
  <c r="B1981" i="15"/>
  <c r="B1989" i="15"/>
  <c r="B1997" i="15"/>
  <c r="B2005" i="15"/>
  <c r="B2013" i="15"/>
  <c r="B2021" i="15"/>
  <c r="B2029" i="15"/>
  <c r="B2037" i="15"/>
  <c r="B2045" i="15"/>
  <c r="B2053" i="15"/>
  <c r="B2061" i="15"/>
  <c r="B2069" i="15"/>
  <c r="B2077" i="15"/>
  <c r="B2085" i="15"/>
  <c r="B2093" i="15"/>
  <c r="B2101" i="15"/>
  <c r="B2109" i="15"/>
  <c r="B2117" i="15"/>
  <c r="B2125" i="15"/>
  <c r="B2133" i="15"/>
  <c r="B2141" i="15"/>
  <c r="B2149" i="15"/>
  <c r="B2157" i="15"/>
  <c r="B2165" i="15"/>
  <c r="B2173" i="15"/>
  <c r="B2181" i="15"/>
  <c r="B2189" i="15"/>
  <c r="B2197" i="15"/>
  <c r="B2205" i="15"/>
  <c r="B2213" i="15"/>
  <c r="B2221" i="15"/>
  <c r="B2229" i="15"/>
  <c r="B2237" i="15"/>
  <c r="B2245" i="15"/>
  <c r="B2253" i="15"/>
  <c r="B2261" i="15"/>
  <c r="B2269" i="15"/>
  <c r="B2277" i="15"/>
  <c r="B2285" i="15"/>
  <c r="B2293" i="15"/>
  <c r="B2301" i="15"/>
  <c r="B2309" i="15"/>
  <c r="B2317" i="15"/>
  <c r="B2325" i="15"/>
  <c r="B2333" i="15"/>
  <c r="B2341" i="15"/>
  <c r="B2349" i="15"/>
  <c r="B2357" i="15"/>
  <c r="B2365" i="15"/>
  <c r="B2373" i="15"/>
  <c r="B2381" i="15"/>
  <c r="B2389" i="15"/>
  <c r="B2397" i="15"/>
  <c r="B2405" i="15"/>
  <c r="B2413" i="15"/>
  <c r="B2421" i="15"/>
  <c r="B2429" i="15"/>
  <c r="B2437" i="15"/>
  <c r="B2445" i="15"/>
  <c r="B2453" i="15"/>
  <c r="B2461" i="15"/>
  <c r="B2469" i="15"/>
  <c r="B2477" i="15"/>
  <c r="B2485" i="15"/>
  <c r="B2493" i="15"/>
  <c r="B2501" i="15"/>
  <c r="B2509" i="15"/>
  <c r="B2517" i="15"/>
  <c r="B2525" i="15"/>
  <c r="B47" i="15"/>
  <c r="B86" i="15"/>
  <c r="B123" i="15"/>
  <c r="B161" i="15"/>
  <c r="B201" i="15"/>
  <c r="B222" i="15"/>
  <c r="B239" i="15"/>
  <c r="B259" i="15"/>
  <c r="B278" i="15"/>
  <c r="B297" i="15"/>
  <c r="B315" i="15"/>
  <c r="B335" i="15"/>
  <c r="B352" i="15"/>
  <c r="B367" i="15"/>
  <c r="B382" i="15"/>
  <c r="B395" i="15"/>
  <c r="B410" i="15"/>
  <c r="B424" i="15"/>
  <c r="B438" i="15"/>
  <c r="B452" i="15"/>
  <c r="B467" i="15"/>
  <c r="B480" i="15"/>
  <c r="B495" i="15"/>
  <c r="B510" i="15"/>
  <c r="B523" i="15"/>
  <c r="B538" i="15"/>
  <c r="B552" i="15"/>
  <c r="B566" i="15"/>
  <c r="B580" i="15"/>
  <c r="B595" i="15"/>
  <c r="B608" i="15"/>
  <c r="B623" i="15"/>
  <c r="B638" i="15"/>
  <c r="B651" i="15"/>
  <c r="B666" i="15"/>
  <c r="B680" i="15"/>
  <c r="B694" i="15"/>
  <c r="B708" i="15"/>
  <c r="B723" i="15"/>
  <c r="B736" i="15"/>
  <c r="B751" i="15"/>
  <c r="B766" i="15"/>
  <c r="B778" i="15"/>
  <c r="B789" i="15"/>
  <c r="B800" i="15"/>
  <c r="B810" i="15"/>
  <c r="B821" i="15"/>
  <c r="B832" i="15"/>
  <c r="B842" i="15"/>
  <c r="B853" i="15"/>
  <c r="B864" i="15"/>
  <c r="B874" i="15"/>
  <c r="B885" i="15"/>
  <c r="B896" i="15"/>
  <c r="B906" i="15"/>
  <c r="B917" i="15"/>
  <c r="B928" i="15"/>
  <c r="B938" i="15"/>
  <c r="B949" i="15"/>
  <c r="B960" i="15"/>
  <c r="B970" i="15"/>
  <c r="B981" i="15"/>
  <c r="B992" i="15"/>
  <c r="B1002" i="15"/>
  <c r="B1013" i="15"/>
  <c r="B1024" i="15"/>
  <c r="B1034" i="15"/>
  <c r="B1045" i="15"/>
  <c r="B1056" i="15"/>
  <c r="B1066" i="15"/>
  <c r="B1077" i="15"/>
  <c r="B1088" i="15"/>
  <c r="B1098" i="15"/>
  <c r="B1109" i="15"/>
  <c r="B1120" i="15"/>
  <c r="B1130" i="15"/>
  <c r="B1141" i="15"/>
  <c r="B1152" i="15"/>
  <c r="B1162" i="15"/>
  <c r="B1173" i="15"/>
  <c r="B1184" i="15"/>
  <c r="B1194" i="15"/>
  <c r="B1205" i="15"/>
  <c r="B1216" i="15"/>
  <c r="B1226" i="15"/>
  <c r="B1237" i="15"/>
  <c r="B1248" i="15"/>
  <c r="B1258" i="15"/>
  <c r="B1269" i="15"/>
  <c r="B1290" i="15"/>
  <c r="B1312" i="15"/>
  <c r="B1322" i="15"/>
  <c r="B1333" i="15"/>
  <c r="B1344" i="15"/>
  <c r="B1354" i="15"/>
  <c r="B1365" i="15"/>
  <c r="B1376" i="15"/>
  <c r="B1386" i="15"/>
  <c r="B1397" i="15"/>
  <c r="B1408" i="15"/>
  <c r="B1418" i="15"/>
  <c r="B1429" i="15"/>
  <c r="B1440" i="15"/>
  <c r="B1450" i="15"/>
  <c r="B1461" i="15"/>
  <c r="B1472" i="15"/>
  <c r="B1482" i="15"/>
  <c r="B1493" i="15"/>
  <c r="B1504" i="15"/>
  <c r="B1514" i="15"/>
  <c r="B1525" i="15"/>
  <c r="B1536" i="15"/>
  <c r="B1546" i="15"/>
  <c r="B1557" i="15"/>
  <c r="B1568" i="15"/>
  <c r="B1578" i="15"/>
  <c r="B1589" i="15"/>
  <c r="B1600" i="15"/>
  <c r="B1610" i="15"/>
  <c r="B1621" i="15"/>
  <c r="B1631" i="15"/>
  <c r="B1639" i="15"/>
  <c r="B1647" i="15"/>
  <c r="B1655" i="15"/>
  <c r="B1663" i="15"/>
  <c r="B1671" i="15"/>
  <c r="B1679" i="15"/>
  <c r="B1687" i="15"/>
  <c r="B1695" i="15"/>
  <c r="B1703" i="15"/>
  <c r="B1711" i="15"/>
  <c r="B1719" i="15"/>
  <c r="B1727" i="15"/>
  <c r="B1735" i="15"/>
  <c r="B1759" i="15"/>
  <c r="B1767" i="15"/>
  <c r="B1775" i="15"/>
  <c r="B1783" i="15"/>
  <c r="B1791" i="15"/>
  <c r="B1807" i="15"/>
  <c r="B1823" i="15"/>
  <c r="B1839" i="15"/>
  <c r="B1863" i="15"/>
  <c r="B1887" i="15"/>
  <c r="B1911" i="15"/>
  <c r="B1935" i="15"/>
  <c r="B1959" i="15"/>
  <c r="B1983" i="15"/>
  <c r="B2007" i="15"/>
  <c r="B2031" i="15"/>
  <c r="B2055" i="15"/>
  <c r="B2071" i="15"/>
  <c r="B2095" i="15"/>
  <c r="B2111" i="15"/>
  <c r="B2135" i="15"/>
  <c r="B2151" i="15"/>
  <c r="B2175" i="15"/>
  <c r="B2199" i="15"/>
  <c r="B2215" i="15"/>
  <c r="B2239" i="15"/>
  <c r="B2263" i="15"/>
  <c r="B2279" i="15"/>
  <c r="B2303" i="15"/>
  <c r="B2327" i="15"/>
  <c r="B2351" i="15"/>
  <c r="B2375" i="15"/>
  <c r="B2399" i="15"/>
  <c r="B2423" i="15"/>
  <c r="B2447" i="15"/>
  <c r="B2463" i="15"/>
  <c r="B2487" i="15"/>
  <c r="B2511" i="15"/>
  <c r="B1627" i="15"/>
  <c r="B1611" i="15"/>
  <c r="B1595" i="15"/>
  <c r="B1579" i="15"/>
  <c r="B1563" i="15"/>
  <c r="B1547" i="15"/>
  <c r="B1531" i="15"/>
  <c r="B1515" i="15"/>
  <c r="B1499" i="15"/>
  <c r="B1483" i="15"/>
  <c r="B1467" i="15"/>
  <c r="B1451" i="15"/>
  <c r="B1435" i="15"/>
  <c r="B1419" i="15"/>
  <c r="B1403" i="15"/>
  <c r="B1387" i="15"/>
  <c r="B1371" i="15"/>
  <c r="B1355" i="15"/>
  <c r="B1339" i="15"/>
  <c r="B1323" i="15"/>
  <c r="B1307" i="15"/>
  <c r="B1291" i="15"/>
  <c r="B1275" i="15"/>
  <c r="B1259" i="15"/>
  <c r="B1243" i="15"/>
  <c r="B1227" i="15"/>
  <c r="B1211" i="15"/>
  <c r="B1195" i="15"/>
  <c r="B1179" i="15"/>
  <c r="B1163" i="15"/>
  <c r="B1147" i="15"/>
  <c r="B1131" i="15"/>
  <c r="B1115" i="15"/>
  <c r="B1099" i="15"/>
  <c r="B1083" i="15"/>
  <c r="B1067" i="15"/>
  <c r="B1051" i="15"/>
  <c r="B1035" i="15"/>
  <c r="B1019" i="15"/>
  <c r="B1003" i="15"/>
  <c r="B987" i="15"/>
  <c r="B971" i="15"/>
  <c r="B955" i="15"/>
  <c r="B939" i="15"/>
  <c r="B923" i="15"/>
  <c r="B907" i="15"/>
  <c r="B891" i="15"/>
  <c r="B875" i="15"/>
  <c r="B859" i="15"/>
  <c r="B843" i="15"/>
  <c r="B827" i="15"/>
  <c r="B811" i="15"/>
  <c r="B795" i="15"/>
  <c r="B779" i="15"/>
  <c r="B759" i="15"/>
  <c r="B738" i="15"/>
  <c r="B716" i="15"/>
  <c r="B695" i="15"/>
  <c r="B674" i="15"/>
  <c r="B652" i="15"/>
  <c r="B631" i="15"/>
  <c r="B610" i="15"/>
  <c r="B588" i="15"/>
  <c r="B567" i="15"/>
  <c r="B546" i="15"/>
  <c r="B524" i="15"/>
  <c r="B503" i="15"/>
  <c r="B482" i="15"/>
  <c r="B460" i="15"/>
  <c r="B439" i="15"/>
  <c r="B418" i="15"/>
  <c r="B396" i="15"/>
  <c r="B375" i="15"/>
  <c r="B354" i="15"/>
  <c r="B326" i="15"/>
  <c r="B298" i="15"/>
  <c r="B270" i="15"/>
  <c r="B241" i="15"/>
  <c r="B213" i="15"/>
  <c r="B185" i="15"/>
  <c r="B1623" i="15"/>
  <c r="B1607" i="15"/>
  <c r="B1591" i="15"/>
  <c r="B1575" i="15"/>
  <c r="B1559" i="15"/>
  <c r="B1543" i="15"/>
  <c r="B1527" i="15"/>
  <c r="B1511" i="15"/>
  <c r="B1495" i="15"/>
  <c r="B1479" i="15"/>
  <c r="B1463" i="15"/>
  <c r="B1447" i="15"/>
  <c r="B1431" i="15"/>
  <c r="B1415" i="15"/>
  <c r="B1399" i="15"/>
  <c r="B1383" i="15"/>
  <c r="B1367" i="15"/>
  <c r="B1351" i="15"/>
  <c r="B1335" i="15"/>
  <c r="B1319" i="15"/>
  <c r="B1303" i="15"/>
  <c r="B1287" i="15"/>
  <c r="B1271" i="15"/>
  <c r="B1255" i="15"/>
  <c r="B1239" i="15"/>
  <c r="B1223" i="15"/>
  <c r="B1207" i="15"/>
  <c r="B1191" i="15"/>
  <c r="B1175" i="15"/>
  <c r="B1159" i="15"/>
  <c r="B1143" i="15"/>
  <c r="B1127" i="15"/>
  <c r="B1111" i="15"/>
  <c r="B1095" i="15"/>
  <c r="B1079" i="15"/>
  <c r="B1063" i="15"/>
  <c r="B1047" i="15"/>
  <c r="B1031" i="15"/>
  <c r="B1015" i="15"/>
  <c r="B999" i="15"/>
  <c r="B983" i="15"/>
  <c r="B967" i="15"/>
  <c r="B951" i="15"/>
  <c r="B935" i="15"/>
  <c r="B919" i="15"/>
  <c r="B903" i="15"/>
  <c r="B887" i="15"/>
  <c r="B871" i="15"/>
  <c r="B855" i="15"/>
  <c r="B839" i="15"/>
  <c r="B823" i="15"/>
  <c r="B807" i="15"/>
  <c r="B791" i="15"/>
  <c r="B775" i="15"/>
  <c r="B754" i="15"/>
  <c r="B732" i="15"/>
  <c r="B711" i="15"/>
  <c r="B690" i="15"/>
  <c r="B668" i="15"/>
  <c r="B647" i="15"/>
  <c r="B626" i="15"/>
  <c r="B604" i="15"/>
  <c r="B583" i="15"/>
  <c r="B562" i="15"/>
  <c r="B540" i="15"/>
  <c r="B519" i="15"/>
  <c r="B498" i="15"/>
  <c r="B476" i="15"/>
  <c r="B455" i="15"/>
  <c r="B434" i="15"/>
  <c r="B412" i="15"/>
  <c r="B391" i="15"/>
  <c r="B370" i="15"/>
  <c r="B347" i="15"/>
  <c r="B319" i="15"/>
  <c r="B291" i="15"/>
  <c r="B262" i="15"/>
  <c r="B234" i="15"/>
  <c r="B206" i="15"/>
  <c r="B177" i="15"/>
  <c r="B1619" i="15"/>
  <c r="B1603" i="15"/>
  <c r="B1587" i="15"/>
  <c r="B1571" i="15"/>
  <c r="B1555" i="15"/>
  <c r="B1539" i="15"/>
  <c r="B1523" i="15"/>
  <c r="B1507" i="15"/>
  <c r="B1491" i="15"/>
  <c r="B1475" i="15"/>
  <c r="B1459" i="15"/>
  <c r="B1443" i="15"/>
  <c r="B1427" i="15"/>
  <c r="B1411" i="15"/>
  <c r="B1395" i="15"/>
  <c r="B1379" i="15"/>
  <c r="B1363" i="15"/>
  <c r="B1347" i="15"/>
  <c r="B1331" i="15"/>
  <c r="B1315" i="15"/>
  <c r="B1299" i="15"/>
  <c r="B1283" i="15"/>
  <c r="B1267" i="15"/>
  <c r="B1251" i="15"/>
  <c r="B1235" i="15"/>
  <c r="B1219" i="15"/>
  <c r="B1203" i="15"/>
  <c r="B1187" i="15"/>
  <c r="B1171" i="15"/>
  <c r="B1155" i="15"/>
  <c r="B1139" i="15"/>
  <c r="B1123" i="15"/>
  <c r="B1107" i="15"/>
  <c r="B1091" i="15"/>
  <c r="B1075" i="15"/>
  <c r="B1059" i="15"/>
  <c r="B1043" i="15"/>
  <c r="B1027" i="15"/>
  <c r="B1011" i="15"/>
  <c r="B995" i="15"/>
  <c r="B979" i="15"/>
  <c r="B963" i="15"/>
  <c r="B947" i="15"/>
  <c r="B931" i="15"/>
  <c r="B915" i="15"/>
  <c r="B899" i="15"/>
  <c r="B883" i="15"/>
  <c r="B867" i="15"/>
  <c r="B851" i="15"/>
  <c r="B835" i="15"/>
  <c r="B819" i="15"/>
  <c r="B803" i="15"/>
  <c r="B787" i="15"/>
  <c r="B770" i="15"/>
  <c r="B748" i="15"/>
  <c r="B727" i="15"/>
  <c r="B706" i="15"/>
  <c r="B684" i="15"/>
  <c r="B663" i="15"/>
  <c r="B642" i="15"/>
  <c r="B620" i="15"/>
  <c r="B599" i="15"/>
  <c r="B578" i="15"/>
  <c r="B556" i="15"/>
  <c r="B535" i="15"/>
  <c r="B514" i="15"/>
  <c r="B492" i="15"/>
  <c r="B471" i="15"/>
  <c r="B450" i="15"/>
  <c r="B428" i="15"/>
  <c r="B407" i="15"/>
  <c r="B386" i="15"/>
  <c r="B364" i="15"/>
  <c r="B341" i="15"/>
  <c r="B313" i="15"/>
  <c r="B283" i="15"/>
  <c r="B255" i="15"/>
  <c r="B227" i="15"/>
  <c r="B198" i="15"/>
  <c r="B170" i="15"/>
  <c r="B142" i="15"/>
  <c r="B113" i="15"/>
  <c r="B85" i="15"/>
  <c r="B57" i="15"/>
  <c r="B27" i="15"/>
  <c r="B20" i="15"/>
  <c r="B36" i="15"/>
  <c r="B52" i="15"/>
  <c r="B68" i="15"/>
  <c r="B84" i="15"/>
  <c r="B100" i="15"/>
  <c r="B116" i="15"/>
  <c r="B132" i="15"/>
  <c r="B148" i="15"/>
  <c r="B164" i="15"/>
  <c r="B180" i="15"/>
  <c r="B196" i="15"/>
  <c r="B212" i="15"/>
  <c r="B228" i="15"/>
  <c r="B244" i="15"/>
  <c r="B260" i="15"/>
  <c r="B276" i="15"/>
  <c r="B292" i="15"/>
  <c r="B308" i="15"/>
  <c r="B324" i="15"/>
  <c r="B340" i="15"/>
  <c r="B18" i="15"/>
  <c r="B39" i="15"/>
  <c r="B61" i="15"/>
  <c r="B82" i="15"/>
  <c r="B103" i="15"/>
  <c r="B125" i="15"/>
  <c r="B146" i="15"/>
  <c r="B167" i="15"/>
  <c r="B189" i="15"/>
  <c r="B210" i="15"/>
  <c r="B231" i="15"/>
  <c r="B253" i="15"/>
  <c r="B274" i="15"/>
  <c r="B295" i="15"/>
  <c r="B317" i="15"/>
  <c r="B338" i="15"/>
  <c r="B357" i="15"/>
  <c r="B373" i="15"/>
  <c r="B389" i="15"/>
  <c r="B405" i="15"/>
  <c r="B421" i="15"/>
  <c r="B437" i="15"/>
  <c r="B453" i="15"/>
  <c r="B469" i="15"/>
  <c r="B485" i="15"/>
  <c r="B501" i="15"/>
  <c r="B517" i="15"/>
  <c r="B533" i="15"/>
  <c r="B549" i="15"/>
  <c r="B565" i="15"/>
  <c r="B581" i="15"/>
  <c r="B597" i="15"/>
  <c r="B613" i="15"/>
  <c r="B629" i="15"/>
  <c r="B645" i="15"/>
  <c r="B661" i="15"/>
  <c r="B677" i="15"/>
  <c r="B693" i="15"/>
  <c r="B709" i="15"/>
  <c r="B725" i="15"/>
  <c r="B741" i="15"/>
  <c r="B757" i="15"/>
  <c r="B773" i="15"/>
  <c r="B1583" i="15"/>
  <c r="B1519" i="15"/>
  <c r="B1455" i="15"/>
  <c r="B1391" i="15"/>
  <c r="B1327" i="15"/>
  <c r="B1263" i="15"/>
  <c r="B1199" i="15"/>
  <c r="B1135" i="15"/>
  <c r="B1071" i="15"/>
  <c r="B1007" i="15"/>
  <c r="B943" i="15"/>
  <c r="B879" i="15"/>
  <c r="B815" i="15"/>
  <c r="B743" i="15"/>
  <c r="B658" i="15"/>
  <c r="B572" i="15"/>
  <c r="B487" i="15"/>
  <c r="B402" i="15"/>
  <c r="B305" i="15"/>
  <c r="B191" i="15"/>
  <c r="B134" i="15"/>
  <c r="B99" i="15"/>
  <c r="B63" i="15"/>
  <c r="B21" i="15"/>
  <c r="B28" i="15"/>
  <c r="B48" i="15"/>
  <c r="B72" i="15"/>
  <c r="B92" i="15"/>
  <c r="B112" i="15"/>
  <c r="B136" i="15"/>
  <c r="B156" i="15"/>
  <c r="B176" i="15"/>
  <c r="B200" i="15"/>
  <c r="B220" i="15"/>
  <c r="B240" i="15"/>
  <c r="B264" i="15"/>
  <c r="B284" i="15"/>
  <c r="B304" i="15"/>
  <c r="B328" i="15"/>
  <c r="B348" i="15"/>
  <c r="B34" i="15"/>
  <c r="B66" i="15"/>
  <c r="B93" i="15"/>
  <c r="B119" i="15"/>
  <c r="B151" i="15"/>
  <c r="B178" i="15"/>
  <c r="B205" i="15"/>
  <c r="B237" i="15"/>
  <c r="B263" i="15"/>
  <c r="B290" i="15"/>
  <c r="B322" i="15"/>
  <c r="B349" i="15"/>
  <c r="B369" i="15"/>
  <c r="B393" i="15"/>
  <c r="B413" i="15"/>
  <c r="B433" i="15"/>
  <c r="B457" i="15"/>
  <c r="B477" i="15"/>
  <c r="B497" i="15"/>
  <c r="B521" i="15"/>
  <c r="B541" i="15"/>
  <c r="B561" i="15"/>
  <c r="B585" i="15"/>
  <c r="B605" i="15"/>
  <c r="B625" i="15"/>
  <c r="B649" i="15"/>
  <c r="B669" i="15"/>
  <c r="B689" i="15"/>
  <c r="B713" i="15"/>
  <c r="B733" i="15"/>
  <c r="B753" i="15"/>
  <c r="B24" i="15"/>
  <c r="B256" i="15"/>
  <c r="B320" i="15"/>
  <c r="B55" i="15"/>
  <c r="B114" i="15"/>
  <c r="B199" i="15"/>
  <c r="B285" i="15"/>
  <c r="B343" i="15"/>
  <c r="B385" i="15"/>
  <c r="B449" i="15"/>
  <c r="B493" i="15"/>
  <c r="B537" i="15"/>
  <c r="B601" i="15"/>
  <c r="B641" i="15"/>
  <c r="B685" i="15"/>
  <c r="B729" i="15"/>
  <c r="B1567" i="15"/>
  <c r="B1503" i="15"/>
  <c r="B1439" i="15"/>
  <c r="B1375" i="15"/>
  <c r="B1311" i="15"/>
  <c r="B1247" i="15"/>
  <c r="B1183" i="15"/>
  <c r="B1119" i="15"/>
  <c r="B1055" i="15"/>
  <c r="B991" i="15"/>
  <c r="B927" i="15"/>
  <c r="B863" i="15"/>
  <c r="B799" i="15"/>
  <c r="B722" i="15"/>
  <c r="B636" i="15"/>
  <c r="B551" i="15"/>
  <c r="B466" i="15"/>
  <c r="B380" i="15"/>
  <c r="B277" i="15"/>
  <c r="B163" i="15"/>
  <c r="B127" i="15"/>
  <c r="B91" i="15"/>
  <c r="B49" i="15"/>
  <c r="B12" i="15"/>
  <c r="B32" i="15"/>
  <c r="B56" i="15"/>
  <c r="B76" i="15"/>
  <c r="B96" i="15"/>
  <c r="B120" i="15"/>
  <c r="B140" i="15"/>
  <c r="B160" i="15"/>
  <c r="B184" i="15"/>
  <c r="B204" i="15"/>
  <c r="B224" i="15"/>
  <c r="B248" i="15"/>
  <c r="B268" i="15"/>
  <c r="B288" i="15"/>
  <c r="B312" i="15"/>
  <c r="B332" i="15"/>
  <c r="B13" i="15"/>
  <c r="B45" i="15"/>
  <c r="B71" i="15"/>
  <c r="B98" i="15"/>
  <c r="B130" i="15"/>
  <c r="B157" i="15"/>
  <c r="B183" i="15"/>
  <c r="B215" i="15"/>
  <c r="B242" i="15"/>
  <c r="B269" i="15"/>
  <c r="B301" i="15"/>
  <c r="B327" i="15"/>
  <c r="B353" i="15"/>
  <c r="B377" i="15"/>
  <c r="B397" i="15"/>
  <c r="B417" i="15"/>
  <c r="B441" i="15"/>
  <c r="B461" i="15"/>
  <c r="B481" i="15"/>
  <c r="B505" i="15"/>
  <c r="B525" i="15"/>
  <c r="B545" i="15"/>
  <c r="B569" i="15"/>
  <c r="B589" i="15"/>
  <c r="B609" i="15"/>
  <c r="B633" i="15"/>
  <c r="B653" i="15"/>
  <c r="B673" i="15"/>
  <c r="B697" i="15"/>
  <c r="B717" i="15"/>
  <c r="B737" i="15"/>
  <c r="B761" i="15"/>
  <c r="B35" i="15"/>
  <c r="B216" i="15"/>
  <c r="B300" i="15"/>
  <c r="B29" i="15"/>
  <c r="B87" i="15"/>
  <c r="B173" i="15"/>
  <c r="B226" i="15"/>
  <c r="B311" i="15"/>
  <c r="B365" i="15"/>
  <c r="B429" i="15"/>
  <c r="B473" i="15"/>
  <c r="B513" i="15"/>
  <c r="B557" i="15"/>
  <c r="B621" i="15"/>
  <c r="B665" i="15"/>
  <c r="B705" i="15"/>
  <c r="B749" i="15"/>
  <c r="B1615" i="15"/>
  <c r="B1551" i="15"/>
  <c r="B1487" i="15"/>
  <c r="B1423" i="15"/>
  <c r="B1359" i="15"/>
  <c r="B1295" i="15"/>
  <c r="B1231" i="15"/>
  <c r="B1167" i="15"/>
  <c r="B1103" i="15"/>
  <c r="B1039" i="15"/>
  <c r="B975" i="15"/>
  <c r="B911" i="15"/>
  <c r="B847" i="15"/>
  <c r="B783" i="15"/>
  <c r="B700" i="15"/>
  <c r="B615" i="15"/>
  <c r="B530" i="15"/>
  <c r="B444" i="15"/>
  <c r="B359" i="15"/>
  <c r="B249" i="15"/>
  <c r="B155" i="15"/>
  <c r="B121" i="15"/>
  <c r="B78" i="15"/>
  <c r="B42" i="15"/>
  <c r="B16" i="15"/>
  <c r="B40" i="15"/>
  <c r="B60" i="15"/>
  <c r="B80" i="15"/>
  <c r="B104" i="15"/>
  <c r="B124" i="15"/>
  <c r="B144" i="15"/>
  <c r="B168" i="15"/>
  <c r="B188" i="15"/>
  <c r="B208" i="15"/>
  <c r="B232" i="15"/>
  <c r="B252" i="15"/>
  <c r="B272" i="15"/>
  <c r="B296" i="15"/>
  <c r="B316" i="15"/>
  <c r="B336" i="15"/>
  <c r="B23" i="15"/>
  <c r="B50" i="15"/>
  <c r="B77" i="15"/>
  <c r="B109" i="15"/>
  <c r="B135" i="15"/>
  <c r="B162" i="15"/>
  <c r="B194" i="15"/>
  <c r="B221" i="15"/>
  <c r="B247" i="15"/>
  <c r="B279" i="15"/>
  <c r="B306" i="15"/>
  <c r="B333" i="15"/>
  <c r="B361" i="15"/>
  <c r="B381" i="15"/>
  <c r="B401" i="15"/>
  <c r="B425" i="15"/>
  <c r="B445" i="15"/>
  <c r="B465" i="15"/>
  <c r="B489" i="15"/>
  <c r="B509" i="15"/>
  <c r="B529" i="15"/>
  <c r="B553" i="15"/>
  <c r="B573" i="15"/>
  <c r="B593" i="15"/>
  <c r="B617" i="15"/>
  <c r="B637" i="15"/>
  <c r="B657" i="15"/>
  <c r="B681" i="15"/>
  <c r="B701" i="15"/>
  <c r="B721" i="15"/>
  <c r="B745" i="15"/>
  <c r="B765" i="15"/>
  <c r="B1599" i="15"/>
  <c r="B1535" i="15"/>
  <c r="B1471" i="15"/>
  <c r="B1407" i="15"/>
  <c r="B1343" i="15"/>
  <c r="B1279" i="15"/>
  <c r="B1215" i="15"/>
  <c r="B1151" i="15"/>
  <c r="B1087" i="15"/>
  <c r="B1023" i="15"/>
  <c r="B959" i="15"/>
  <c r="B895" i="15"/>
  <c r="B831" i="15"/>
  <c r="B764" i="15"/>
  <c r="B679" i="15"/>
  <c r="B594" i="15"/>
  <c r="B508" i="15"/>
  <c r="B423" i="15"/>
  <c r="B334" i="15"/>
  <c r="B219" i="15"/>
  <c r="B149" i="15"/>
  <c r="B106" i="15"/>
  <c r="B70" i="15"/>
  <c r="B44" i="15"/>
  <c r="B64" i="15"/>
  <c r="B88" i="15"/>
  <c r="B108" i="15"/>
  <c r="B128" i="15"/>
  <c r="B152" i="15"/>
  <c r="B172" i="15"/>
  <c r="B192" i="15"/>
  <c r="B236" i="15"/>
  <c r="B280" i="15"/>
  <c r="B344" i="15"/>
  <c r="B141" i="15"/>
  <c r="B258" i="15"/>
  <c r="B409" i="15"/>
  <c r="B577" i="15"/>
  <c r="B769" i="15"/>
  <c r="D11" i="15"/>
  <c r="D17" i="15"/>
  <c r="D37" i="15"/>
  <c r="D54" i="15"/>
  <c r="D30" i="15"/>
  <c r="D58" i="15"/>
  <c r="D75" i="15"/>
  <c r="D95" i="15"/>
  <c r="D115" i="15"/>
  <c r="D133" i="15"/>
  <c r="D153" i="15"/>
  <c r="D171" i="15"/>
  <c r="D190" i="15"/>
  <c r="D209" i="15"/>
  <c r="D229" i="15"/>
  <c r="D246" i="15"/>
  <c r="D266" i="15"/>
  <c r="D286" i="15"/>
  <c r="D303" i="15"/>
  <c r="D323" i="15"/>
  <c r="D342" i="15"/>
  <c r="D358" i="15"/>
  <c r="D372" i="15"/>
  <c r="D387" i="15"/>
  <c r="D400" i="15"/>
  <c r="D415" i="15"/>
  <c r="D430" i="15"/>
  <c r="D443" i="15"/>
  <c r="D458" i="15"/>
  <c r="D472" i="15"/>
  <c r="D486" i="15"/>
  <c r="D500" i="15"/>
  <c r="D515" i="15"/>
  <c r="D528" i="15"/>
  <c r="D543" i="15"/>
  <c r="D558" i="15"/>
  <c r="D571" i="15"/>
  <c r="D586" i="15"/>
  <c r="D600" i="15"/>
  <c r="D614" i="15"/>
  <c r="D628" i="15"/>
  <c r="D643" i="15"/>
  <c r="D656" i="15"/>
  <c r="D671" i="15"/>
  <c r="D686" i="15"/>
  <c r="D699" i="15"/>
  <c r="D708" i="15"/>
  <c r="D719" i="15"/>
  <c r="D728" i="15"/>
  <c r="D736" i="15"/>
  <c r="D747" i="15"/>
  <c r="D756" i="15"/>
  <c r="D766" i="15"/>
  <c r="D776" i="15"/>
  <c r="D782" i="15"/>
  <c r="D789" i="15"/>
  <c r="D19" i="15"/>
  <c r="D47" i="15"/>
  <c r="D83" i="15"/>
  <c r="D105" i="15"/>
  <c r="D131" i="15"/>
  <c r="D159" i="15"/>
  <c r="D181" i="15"/>
  <c r="D207" i="15"/>
  <c r="D235" i="15"/>
  <c r="D257" i="15"/>
  <c r="D282" i="15"/>
  <c r="D310" i="15"/>
  <c r="D331" i="15"/>
  <c r="D356" i="15"/>
  <c r="D378" i="15"/>
  <c r="D394" i="15"/>
  <c r="D414" i="15"/>
  <c r="D435" i="15"/>
  <c r="D451" i="15"/>
  <c r="D470" i="15"/>
  <c r="D491" i="15"/>
  <c r="D507" i="15"/>
  <c r="D527" i="15"/>
  <c r="D548" i="15"/>
  <c r="D564" i="15"/>
  <c r="D584" i="15"/>
  <c r="D606" i="15"/>
  <c r="D622" i="15"/>
  <c r="D640" i="15"/>
  <c r="D662" i="15"/>
  <c r="D678" i="15"/>
  <c r="D698" i="15"/>
  <c r="D712" i="15"/>
  <c r="D723" i="15"/>
  <c r="D735" i="15"/>
  <c r="D750" i="15"/>
  <c r="D762" i="15"/>
  <c r="D772" i="15"/>
  <c r="D784" i="15"/>
  <c r="D793" i="15"/>
  <c r="D800" i="15"/>
  <c r="D808" i="15"/>
  <c r="D814" i="15"/>
  <c r="D821" i="15"/>
  <c r="D829" i="15"/>
  <c r="D836" i="15"/>
  <c r="D842" i="15"/>
  <c r="D850" i="15"/>
  <c r="D857" i="15"/>
  <c r="D864" i="15"/>
  <c r="D872" i="15"/>
  <c r="D878" i="15"/>
  <c r="D885" i="15"/>
  <c r="D893" i="15"/>
  <c r="D900" i="15"/>
  <c r="D906" i="15"/>
  <c r="D914" i="15"/>
  <c r="D921" i="15"/>
  <c r="D928" i="15"/>
  <c r="D936" i="15"/>
  <c r="D942" i="15"/>
  <c r="D949" i="15"/>
  <c r="D957" i="15"/>
  <c r="D964" i="15"/>
  <c r="D970" i="15"/>
  <c r="D978" i="15"/>
  <c r="D985" i="15"/>
  <c r="D992" i="15"/>
  <c r="D1000" i="15"/>
  <c r="D1006" i="15"/>
  <c r="D1013" i="15"/>
  <c r="D1021" i="15"/>
  <c r="D1028" i="15"/>
  <c r="D1034" i="15"/>
  <c r="D1042" i="15"/>
  <c r="D1049" i="15"/>
  <c r="D1056" i="15"/>
  <c r="D1064" i="15"/>
  <c r="D1070" i="15"/>
  <c r="D1077" i="15"/>
  <c r="D1085" i="15"/>
  <c r="D1092" i="15"/>
  <c r="D1098" i="15"/>
  <c r="D1106" i="15"/>
  <c r="D1113" i="15"/>
  <c r="D1120" i="15"/>
  <c r="D1128" i="15"/>
  <c r="D1134" i="15"/>
  <c r="D1141" i="15"/>
  <c r="D1149" i="15"/>
  <c r="D1156" i="15"/>
  <c r="D1162" i="15"/>
  <c r="D1170" i="15"/>
  <c r="D1177" i="15"/>
  <c r="D1184" i="15"/>
  <c r="D1192" i="15"/>
  <c r="D1198" i="15"/>
  <c r="D1205" i="15"/>
  <c r="D1213" i="15"/>
  <c r="D1220" i="15"/>
  <c r="D1226" i="15"/>
  <c r="D1234" i="15"/>
  <c r="D1241" i="15"/>
  <c r="D1248" i="15"/>
  <c r="D1256" i="15"/>
  <c r="D1262" i="15"/>
  <c r="D1269" i="15"/>
  <c r="D1277" i="15"/>
  <c r="D1284" i="15"/>
  <c r="D1290" i="15"/>
  <c r="D26" i="15"/>
  <c r="D65" i="15"/>
  <c r="D86" i="15"/>
  <c r="D111" i="15"/>
  <c r="D139" i="15"/>
  <c r="D161" i="15"/>
  <c r="D187" i="15"/>
  <c r="D217" i="15"/>
  <c r="D238" i="15"/>
  <c r="D265" i="15"/>
  <c r="D293" i="15"/>
  <c r="D314" i="15"/>
  <c r="D339" i="15"/>
  <c r="D363" i="15"/>
  <c r="D379" i="15"/>
  <c r="D399" i="15"/>
  <c r="D420" i="15"/>
  <c r="D436" i="15"/>
  <c r="D456" i="15"/>
  <c r="D478" i="15"/>
  <c r="D494" i="15"/>
  <c r="D512" i="15"/>
  <c r="D534" i="15"/>
  <c r="D550" i="15"/>
  <c r="D570" i="15"/>
  <c r="D591" i="15"/>
  <c r="D607" i="15"/>
  <c r="D627" i="15"/>
  <c r="D648" i="15"/>
  <c r="D664" i="15"/>
  <c r="D683" i="15"/>
  <c r="D702" i="15"/>
  <c r="D714" i="15"/>
  <c r="D726" i="15"/>
  <c r="D740" i="15"/>
  <c r="D751" i="15"/>
  <c r="D763" i="15"/>
  <c r="D777" i="15"/>
  <c r="D786" i="15"/>
  <c r="D794" i="15"/>
  <c r="D802" i="15"/>
  <c r="D809" i="15"/>
  <c r="D816" i="15"/>
  <c r="D824" i="15"/>
  <c r="D830" i="15"/>
  <c r="D837" i="15"/>
  <c r="D845" i="15"/>
  <c r="D852" i="15"/>
  <c r="D858" i="15"/>
  <c r="D866" i="15"/>
  <c r="D873" i="15"/>
  <c r="D880" i="15"/>
  <c r="D888" i="15"/>
  <c r="D894" i="15"/>
  <c r="D901" i="15"/>
  <c r="D909" i="15"/>
  <c r="D916" i="15"/>
  <c r="D922" i="15"/>
  <c r="D930" i="15"/>
  <c r="D937" i="15"/>
  <c r="D944" i="15"/>
  <c r="D952" i="15"/>
  <c r="D958" i="15"/>
  <c r="D965" i="15"/>
  <c r="D973" i="15"/>
  <c r="D980" i="15"/>
  <c r="D986" i="15"/>
  <c r="D994" i="15"/>
  <c r="D1001" i="15"/>
  <c r="D1008" i="15"/>
  <c r="D1016" i="15"/>
  <c r="D1022" i="15"/>
  <c r="D1029" i="15"/>
  <c r="D1037" i="15"/>
  <c r="D1044" i="15"/>
  <c r="D1050" i="15"/>
  <c r="D1058" i="15"/>
  <c r="D1065" i="15"/>
  <c r="D1072" i="15"/>
  <c r="D1080" i="15"/>
  <c r="D1086" i="15"/>
  <c r="D1093" i="15"/>
  <c r="D1101" i="15"/>
  <c r="D1108" i="15"/>
  <c r="D1114" i="15"/>
  <c r="D1122" i="15"/>
  <c r="D1129" i="15"/>
  <c r="D1136" i="15"/>
  <c r="D1144" i="15"/>
  <c r="D1150" i="15"/>
  <c r="D1157" i="15"/>
  <c r="D1165" i="15"/>
  <c r="D1172" i="15"/>
  <c r="D1178" i="15"/>
  <c r="D1186" i="15"/>
  <c r="D1193" i="15"/>
  <c r="D1200" i="15"/>
  <c r="D1208" i="15"/>
  <c r="D1214" i="15"/>
  <c r="D1221" i="15"/>
  <c r="D1229" i="15"/>
  <c r="D1236" i="15"/>
  <c r="D1242" i="15"/>
  <c r="D1250" i="15"/>
  <c r="D1257" i="15"/>
  <c r="D1264" i="15"/>
  <c r="D1272" i="15"/>
  <c r="D1278" i="15"/>
  <c r="D1285" i="15"/>
  <c r="D1293" i="15"/>
  <c r="D1300" i="15"/>
  <c r="D38" i="15"/>
  <c r="D67" i="15"/>
  <c r="D94" i="15"/>
  <c r="D122" i="15"/>
  <c r="D143" i="15"/>
  <c r="D169" i="15"/>
  <c r="D197" i="15"/>
  <c r="D218" i="15"/>
  <c r="D245" i="15"/>
  <c r="D273" i="15"/>
  <c r="D294" i="15"/>
  <c r="D321" i="15"/>
  <c r="D350" i="15"/>
  <c r="D366" i="15"/>
  <c r="D384" i="15"/>
  <c r="D406" i="15"/>
  <c r="D422" i="15"/>
  <c r="D442" i="15"/>
  <c r="D463" i="15"/>
  <c r="D479" i="15"/>
  <c r="D499" i="15"/>
  <c r="D520" i="15"/>
  <c r="D536" i="15"/>
  <c r="D555" i="15"/>
  <c r="D576" i="15"/>
  <c r="D592" i="15"/>
  <c r="D612" i="15"/>
  <c r="D634" i="15"/>
  <c r="D650" i="15"/>
  <c r="D670" i="15"/>
  <c r="D691" i="15"/>
  <c r="D704" i="15"/>
  <c r="D715" i="15"/>
  <c r="D730" i="15"/>
  <c r="D742" i="15"/>
  <c r="D755" i="15"/>
  <c r="D768" i="15"/>
  <c r="D778" i="15"/>
  <c r="D788" i="15"/>
  <c r="D797" i="15"/>
  <c r="D804" i="15"/>
  <c r="D810" i="15"/>
  <c r="D818" i="15"/>
  <c r="D825" i="15"/>
  <c r="D832" i="15"/>
  <c r="D840" i="15"/>
  <c r="D846" i="15"/>
  <c r="D853" i="15"/>
  <c r="D861" i="15"/>
  <c r="D868" i="15"/>
  <c r="D874" i="15"/>
  <c r="D882" i="15"/>
  <c r="D889" i="15"/>
  <c r="D896" i="15"/>
  <c r="D904" i="15"/>
  <c r="D910" i="15"/>
  <c r="D917" i="15"/>
  <c r="D925" i="15"/>
  <c r="D932" i="15"/>
  <c r="D938" i="15"/>
  <c r="D946" i="15"/>
  <c r="D953" i="15"/>
  <c r="D960" i="15"/>
  <c r="D968" i="15"/>
  <c r="D974" i="15"/>
  <c r="D981" i="15"/>
  <c r="D989" i="15"/>
  <c r="D996" i="15"/>
  <c r="D1002" i="15"/>
  <c r="D1010" i="15"/>
  <c r="D1017" i="15"/>
  <c r="D1024" i="15"/>
  <c r="D1032" i="15"/>
  <c r="D1038" i="15"/>
  <c r="D1045" i="15"/>
  <c r="D1053" i="15"/>
  <c r="D1060" i="15"/>
  <c r="D1066" i="15"/>
  <c r="D1074" i="15"/>
  <c r="D1081" i="15"/>
  <c r="D1088" i="15"/>
  <c r="D1096" i="15"/>
  <c r="D1102" i="15"/>
  <c r="D1109" i="15"/>
  <c r="D1117" i="15"/>
  <c r="D1124" i="15"/>
  <c r="D1130" i="15"/>
  <c r="D1138" i="15"/>
  <c r="D1145" i="15"/>
  <c r="D1152" i="15"/>
  <c r="D1160" i="15"/>
  <c r="D1166" i="15"/>
  <c r="D1173" i="15"/>
  <c r="D1181" i="15"/>
  <c r="D1188" i="15"/>
  <c r="D1194" i="15"/>
  <c r="D1202" i="15"/>
  <c r="D1209" i="15"/>
  <c r="D1216" i="15"/>
  <c r="D1224" i="15"/>
  <c r="D1230" i="15"/>
  <c r="D1237" i="15"/>
  <c r="D1245" i="15"/>
  <c r="D1252" i="15"/>
  <c r="D1258" i="15"/>
  <c r="D1266" i="15"/>
  <c r="D1273" i="15"/>
  <c r="D1280" i="15"/>
  <c r="D1288" i="15"/>
  <c r="D1294" i="15"/>
  <c r="D1301" i="15"/>
  <c r="D1309" i="15"/>
  <c r="D1316" i="15"/>
  <c r="D1322" i="15"/>
  <c r="D1330" i="15"/>
  <c r="D1337" i="15"/>
  <c r="D1344" i="15"/>
  <c r="D1352" i="15"/>
  <c r="D1358" i="15"/>
  <c r="D1365" i="15"/>
  <c r="D1373" i="15"/>
  <c r="D1380" i="15"/>
  <c r="D1386" i="15"/>
  <c r="D1394" i="15"/>
  <c r="D1401" i="15"/>
  <c r="D1408" i="15"/>
  <c r="D1416" i="15"/>
  <c r="D1422" i="15"/>
  <c r="D1429" i="15"/>
  <c r="D1437" i="15"/>
  <c r="D1444" i="15"/>
  <c r="D1450" i="15"/>
  <c r="D1458" i="15"/>
  <c r="D1465" i="15"/>
  <c r="D1472" i="15"/>
  <c r="D1480" i="15"/>
  <c r="D1486" i="15"/>
  <c r="D1493" i="15"/>
  <c r="D1501" i="15"/>
  <c r="D1508" i="15"/>
  <c r="D1514" i="15"/>
  <c r="D1522" i="15"/>
  <c r="D1529" i="15"/>
  <c r="D1536" i="15"/>
  <c r="D1544" i="15"/>
  <c r="D1550" i="15"/>
  <c r="D1557" i="15"/>
  <c r="D1565" i="15"/>
  <c r="D1572" i="15"/>
  <c r="D1578" i="15"/>
  <c r="D1586" i="15"/>
  <c r="D1593" i="15"/>
  <c r="D1600" i="15"/>
  <c r="D1608" i="15"/>
  <c r="D1614" i="15"/>
  <c r="D1621" i="15"/>
  <c r="D1629" i="15"/>
  <c r="D1634" i="15"/>
  <c r="D1639" i="15"/>
  <c r="D1645" i="15"/>
  <c r="D1650" i="15"/>
  <c r="D1655" i="15"/>
  <c r="D1661" i="15"/>
  <c r="D1666" i="15"/>
  <c r="D1671" i="15"/>
  <c r="D1677" i="15"/>
  <c r="D1682" i="15"/>
  <c r="D1687" i="15"/>
  <c r="D1693" i="15"/>
  <c r="D1698" i="15"/>
  <c r="D1703" i="15"/>
  <c r="D1709" i="15"/>
  <c r="D1714" i="15"/>
  <c r="D1719" i="15"/>
  <c r="D1725" i="15"/>
  <c r="D1730" i="15"/>
  <c r="D1735" i="15"/>
  <c r="D1741" i="15"/>
  <c r="D1746" i="15"/>
  <c r="D1751" i="15"/>
  <c r="D1757" i="15"/>
  <c r="D1762" i="15"/>
  <c r="D1767" i="15"/>
  <c r="D1773" i="15"/>
  <c r="D1778" i="15"/>
  <c r="D1783" i="15"/>
  <c r="D1789" i="15"/>
  <c r="D1794" i="15"/>
  <c r="D1799" i="15"/>
  <c r="D1805" i="15"/>
  <c r="D1810" i="15"/>
  <c r="D1815" i="15"/>
  <c r="D1821" i="15"/>
  <c r="D1826" i="15"/>
  <c r="D1831" i="15"/>
  <c r="D1837" i="15"/>
  <c r="D1842" i="15"/>
  <c r="D1847" i="15"/>
  <c r="D1853" i="15"/>
  <c r="D1858" i="15"/>
  <c r="D1863" i="15"/>
  <c r="D1869" i="15"/>
  <c r="D1874" i="15"/>
  <c r="D1879" i="15"/>
  <c r="D1885" i="15"/>
  <c r="D1890" i="15"/>
  <c r="D1895" i="15"/>
  <c r="D1901" i="15"/>
  <c r="D1906" i="15"/>
  <c r="D1911" i="15"/>
  <c r="D46" i="15"/>
  <c r="D150" i="15"/>
  <c r="D254" i="15"/>
  <c r="D351" i="15"/>
  <c r="D427" i="15"/>
  <c r="D506" i="15"/>
  <c r="D579" i="15"/>
  <c r="D655" i="15"/>
  <c r="D720" i="15"/>
  <c r="D771" i="15"/>
  <c r="D805" i="15"/>
  <c r="D834" i="15"/>
  <c r="D862" i="15"/>
  <c r="D890" i="15"/>
  <c r="D920" i="15"/>
  <c r="D948" i="15"/>
  <c r="D976" i="15"/>
  <c r="D1005" i="15"/>
  <c r="D1033" i="15"/>
  <c r="D1061" i="15"/>
  <c r="D1090" i="15"/>
  <c r="D1118" i="15"/>
  <c r="D1146" i="15"/>
  <c r="D1176" i="15"/>
  <c r="D1204" i="15"/>
  <c r="D1232" i="15"/>
  <c r="D1261" i="15"/>
  <c r="D1289" i="15"/>
  <c r="D1305" i="15"/>
  <c r="D1314" i="15"/>
  <c r="D1325" i="15"/>
  <c r="D1333" i="15"/>
  <c r="D1342" i="15"/>
  <c r="D1353" i="15"/>
  <c r="D1362" i="15"/>
  <c r="D1370" i="15"/>
  <c r="D1381" i="15"/>
  <c r="D1390" i="15"/>
  <c r="D1400" i="15"/>
  <c r="D1410" i="15"/>
  <c r="D1418" i="15"/>
  <c r="D1428" i="15"/>
  <c r="D1438" i="15"/>
  <c r="D1448" i="15"/>
  <c r="D1456" i="15"/>
  <c r="D1466" i="15"/>
  <c r="D1476" i="15"/>
  <c r="D1485" i="15"/>
  <c r="D1496" i="15"/>
  <c r="D1504" i="15"/>
  <c r="D1513" i="15"/>
  <c r="D1524" i="15"/>
  <c r="D1533" i="15"/>
  <c r="D1541" i="15"/>
  <c r="D1552" i="15"/>
  <c r="D1561" i="15"/>
  <c r="D1570" i="15"/>
  <c r="D1581" i="15"/>
  <c r="D1589" i="15"/>
  <c r="D1598" i="15"/>
  <c r="D1609" i="15"/>
  <c r="D1618" i="15"/>
  <c r="D1626" i="15"/>
  <c r="D1635" i="15"/>
  <c r="D1642" i="15"/>
  <c r="D1649" i="15"/>
  <c r="D1657" i="15"/>
  <c r="D1663" i="15"/>
  <c r="D1670" i="15"/>
  <c r="D1678" i="15"/>
  <c r="D1685" i="15"/>
  <c r="D1691" i="15"/>
  <c r="D1699" i="15"/>
  <c r="D1706" i="15"/>
  <c r="D1713" i="15"/>
  <c r="D1721" i="15"/>
  <c r="D1727" i="15"/>
  <c r="D1734" i="15"/>
  <c r="D1742" i="15"/>
  <c r="D1749" i="15"/>
  <c r="D1755" i="15"/>
  <c r="D1763" i="15"/>
  <c r="D1770" i="15"/>
  <c r="D1777" i="15"/>
  <c r="D1785" i="15"/>
  <c r="D1791" i="15"/>
  <c r="D1798" i="15"/>
  <c r="D1806" i="15"/>
  <c r="D1813" i="15"/>
  <c r="D1819" i="15"/>
  <c r="D1827" i="15"/>
  <c r="D1834" i="15"/>
  <c r="D1841" i="15"/>
  <c r="D1849" i="15"/>
  <c r="D1855" i="15"/>
  <c r="D1862" i="15"/>
  <c r="D1870" i="15"/>
  <c r="D1877" i="15"/>
  <c r="D1883" i="15"/>
  <c r="D1891" i="15"/>
  <c r="D1898" i="15"/>
  <c r="D1905" i="15"/>
  <c r="D1913" i="15"/>
  <c r="D1918" i="15"/>
  <c r="D1923" i="15"/>
  <c r="D1929" i="15"/>
  <c r="D1934" i="15"/>
  <c r="D1939" i="15"/>
  <c r="D1945" i="15"/>
  <c r="D1950" i="15"/>
  <c r="D1955" i="15"/>
  <c r="D1961" i="15"/>
  <c r="D1966" i="15"/>
  <c r="D1971" i="15"/>
  <c r="D1977" i="15"/>
  <c r="D1982" i="15"/>
  <c r="D1987" i="15"/>
  <c r="D1993" i="15"/>
  <c r="D1998" i="15"/>
  <c r="D2003" i="15"/>
  <c r="D2009" i="15"/>
  <c r="D2014" i="15"/>
  <c r="D2019" i="15"/>
  <c r="D2025" i="15"/>
  <c r="D2030" i="15"/>
  <c r="D2035" i="15"/>
  <c r="D2041" i="15"/>
  <c r="D2046" i="15"/>
  <c r="D2051" i="15"/>
  <c r="D2057" i="15"/>
  <c r="D2062" i="15"/>
  <c r="D2067" i="15"/>
  <c r="D2073" i="15"/>
  <c r="D2078" i="15"/>
  <c r="D2083" i="15"/>
  <c r="D2089" i="15"/>
  <c r="D2094" i="15"/>
  <c r="D2099" i="15"/>
  <c r="D2105" i="15"/>
  <c r="D2110" i="15"/>
  <c r="D2115" i="15"/>
  <c r="D2121" i="15"/>
  <c r="D2126" i="15"/>
  <c r="D2131" i="15"/>
  <c r="D2137" i="15"/>
  <c r="D2142" i="15"/>
  <c r="D2147" i="15"/>
  <c r="D2153" i="15"/>
  <c r="D2158" i="15"/>
  <c r="D2163" i="15"/>
  <c r="D2169" i="15"/>
  <c r="D2174" i="15"/>
  <c r="D2179" i="15"/>
  <c r="D2185" i="15"/>
  <c r="D2190" i="15"/>
  <c r="D2195" i="15"/>
  <c r="D2201" i="15"/>
  <c r="D2206" i="15"/>
  <c r="D2211" i="15"/>
  <c r="D2217" i="15"/>
  <c r="D2222" i="15"/>
  <c r="D2227" i="15"/>
  <c r="D2233" i="15"/>
  <c r="D2238" i="15"/>
  <c r="D2243" i="15"/>
  <c r="D2249" i="15"/>
  <c r="D2254" i="15"/>
  <c r="D2259" i="15"/>
  <c r="D2265" i="15"/>
  <c r="D2270" i="15"/>
  <c r="D2275" i="15"/>
  <c r="D2281" i="15"/>
  <c r="D2286" i="15"/>
  <c r="D2291" i="15"/>
  <c r="D2297" i="15"/>
  <c r="D2302" i="15"/>
  <c r="D2307" i="15"/>
  <c r="D2313" i="15"/>
  <c r="D2318" i="15"/>
  <c r="D2323" i="15"/>
  <c r="D2329" i="15"/>
  <c r="D2334" i="15"/>
  <c r="D2339" i="15"/>
  <c r="D2345" i="15"/>
  <c r="D2350" i="15"/>
  <c r="D2355" i="15"/>
  <c r="D2361" i="15"/>
  <c r="D2366" i="15"/>
  <c r="D2371" i="15"/>
  <c r="D2377" i="15"/>
  <c r="D2382" i="15"/>
  <c r="D2387" i="15"/>
  <c r="D2393" i="15"/>
  <c r="D2398" i="15"/>
  <c r="D2403" i="15"/>
  <c r="D2409" i="15"/>
  <c r="D2414" i="15"/>
  <c r="D2419" i="15"/>
  <c r="D2425" i="15"/>
  <c r="D2430" i="15"/>
  <c r="D2435" i="15"/>
  <c r="D2441" i="15"/>
  <c r="D2446" i="15"/>
  <c r="D2451" i="15"/>
  <c r="D2457" i="15"/>
  <c r="D2462" i="15"/>
  <c r="D2467" i="15"/>
  <c r="D2473" i="15"/>
  <c r="D2478" i="15"/>
  <c r="D2483" i="15"/>
  <c r="D2489" i="15"/>
  <c r="D2494" i="15"/>
  <c r="D2499" i="15"/>
  <c r="D2505" i="15"/>
  <c r="D2510" i="15"/>
  <c r="D2515" i="15"/>
  <c r="D2521" i="15"/>
  <c r="D2526" i="15"/>
  <c r="D2531" i="15"/>
  <c r="D74" i="15"/>
  <c r="D179" i="15"/>
  <c r="D275" i="15"/>
  <c r="D371" i="15"/>
  <c r="D448" i="15"/>
  <c r="D522" i="15"/>
  <c r="D598" i="15"/>
  <c r="D676" i="15"/>
  <c r="D734" i="15"/>
  <c r="D781" i="15"/>
  <c r="D813" i="15"/>
  <c r="D841" i="15"/>
  <c r="D869" i="15"/>
  <c r="D898" i="15"/>
  <c r="D926" i="15"/>
  <c r="D954" i="15"/>
  <c r="D984" i="15"/>
  <c r="D1012" i="15"/>
  <c r="D1040" i="15"/>
  <c r="D1069" i="15"/>
  <c r="D1097" i="15"/>
  <c r="D1125" i="15"/>
  <c r="D1154" i="15"/>
  <c r="D1182" i="15"/>
  <c r="D1210" i="15"/>
  <c r="D1240" i="15"/>
  <c r="D1268" i="15"/>
  <c r="D1296" i="15"/>
  <c r="D1306" i="15"/>
  <c r="D1317" i="15"/>
  <c r="D1326" i="15"/>
  <c r="D1336" i="15"/>
  <c r="D1346" i="15"/>
  <c r="D1354" i="15"/>
  <c r="D1364" i="15"/>
  <c r="D1374" i="15"/>
  <c r="D1384" i="15"/>
  <c r="D1392" i="15"/>
  <c r="D1402" i="15"/>
  <c r="D1412" i="15"/>
  <c r="D1421" i="15"/>
  <c r="D1432" i="15"/>
  <c r="D1440" i="15"/>
  <c r="D1449" i="15"/>
  <c r="D1460" i="15"/>
  <c r="D1469" i="15"/>
  <c r="D1477" i="15"/>
  <c r="D1488" i="15"/>
  <c r="D1497" i="15"/>
  <c r="D1506" i="15"/>
  <c r="D1517" i="15"/>
  <c r="D1525" i="15"/>
  <c r="D1534" i="15"/>
  <c r="D1545" i="15"/>
  <c r="D1554" i="15"/>
  <c r="D1562" i="15"/>
  <c r="D1573" i="15"/>
  <c r="D1582" i="15"/>
  <c r="D1592" i="15"/>
  <c r="D1602" i="15"/>
  <c r="D1610" i="15"/>
  <c r="D1620" i="15"/>
  <c r="D1630" i="15"/>
  <c r="D1637" i="15"/>
  <c r="D1643" i="15"/>
  <c r="D1651" i="15"/>
  <c r="D1658" i="15"/>
  <c r="D1665" i="15"/>
  <c r="D1673" i="15"/>
  <c r="D1679" i="15"/>
  <c r="D1686" i="15"/>
  <c r="D1694" i="15"/>
  <c r="D1701" i="15"/>
  <c r="D1707" i="15"/>
  <c r="D1715" i="15"/>
  <c r="D1722" i="15"/>
  <c r="D1729" i="15"/>
  <c r="D1737" i="15"/>
  <c r="D1743" i="15"/>
  <c r="D1750" i="15"/>
  <c r="D1758" i="15"/>
  <c r="D1765" i="15"/>
  <c r="D1771" i="15"/>
  <c r="D1779" i="15"/>
  <c r="D1786" i="15"/>
  <c r="D1793" i="15"/>
  <c r="D1801" i="15"/>
  <c r="D1807" i="15"/>
  <c r="D1814" i="15"/>
  <c r="D1822" i="15"/>
  <c r="D1829" i="15"/>
  <c r="D1835" i="15"/>
  <c r="D1843" i="15"/>
  <c r="D1850" i="15"/>
  <c r="D1857" i="15"/>
  <c r="D1865" i="15"/>
  <c r="D1871" i="15"/>
  <c r="D1878" i="15"/>
  <c r="D1886" i="15"/>
  <c r="D1893" i="15"/>
  <c r="D1899" i="15"/>
  <c r="D1907" i="15"/>
  <c r="D1914" i="15"/>
  <c r="D1919" i="15"/>
  <c r="D1925" i="15"/>
  <c r="D1930" i="15"/>
  <c r="D1935" i="15"/>
  <c r="D1941" i="15"/>
  <c r="D1946" i="15"/>
  <c r="D1951" i="15"/>
  <c r="D1957" i="15"/>
  <c r="D1962" i="15"/>
  <c r="D1967" i="15"/>
  <c r="D1973" i="15"/>
  <c r="D1978" i="15"/>
  <c r="D1983" i="15"/>
  <c r="D1989" i="15"/>
  <c r="D1994" i="15"/>
  <c r="D1999" i="15"/>
  <c r="D2005" i="15"/>
  <c r="D2010" i="15"/>
  <c r="D2015" i="15"/>
  <c r="D2021" i="15"/>
  <c r="D2026" i="15"/>
  <c r="D2031" i="15"/>
  <c r="D2037" i="15"/>
  <c r="D2042" i="15"/>
  <c r="D2047" i="15"/>
  <c r="D2053" i="15"/>
  <c r="D2058" i="15"/>
  <c r="D2063" i="15"/>
  <c r="D2069" i="15"/>
  <c r="D2074" i="15"/>
  <c r="D2079" i="15"/>
  <c r="D2085" i="15"/>
  <c r="D2090" i="15"/>
  <c r="D2095" i="15"/>
  <c r="D2101" i="15"/>
  <c r="D2106" i="15"/>
  <c r="D2111" i="15"/>
  <c r="D2117" i="15"/>
  <c r="D2122" i="15"/>
  <c r="D2127" i="15"/>
  <c r="D2133" i="15"/>
  <c r="D2138" i="15"/>
  <c r="D2143" i="15"/>
  <c r="D2149" i="15"/>
  <c r="D2154" i="15"/>
  <c r="D2159" i="15"/>
  <c r="D2165" i="15"/>
  <c r="D2170" i="15"/>
  <c r="D2175" i="15"/>
  <c r="D2181" i="15"/>
  <c r="D2186" i="15"/>
  <c r="D2191" i="15"/>
  <c r="D2197" i="15"/>
  <c r="D2202" i="15"/>
  <c r="D2207" i="15"/>
  <c r="D2213" i="15"/>
  <c r="D2218" i="15"/>
  <c r="D2223" i="15"/>
  <c r="D2229" i="15"/>
  <c r="D2234" i="15"/>
  <c r="D2239" i="15"/>
  <c r="D2245" i="15"/>
  <c r="D2250" i="15"/>
  <c r="D2255" i="15"/>
  <c r="D2261" i="15"/>
  <c r="D2266" i="15"/>
  <c r="D2271" i="15"/>
  <c r="D2277" i="15"/>
  <c r="D2282" i="15"/>
  <c r="D2287" i="15"/>
  <c r="D2293" i="15"/>
  <c r="D2298" i="15"/>
  <c r="D2303" i="15"/>
  <c r="D2309" i="15"/>
  <c r="D2314" i="15"/>
  <c r="D2319" i="15"/>
  <c r="D2325" i="15"/>
  <c r="D2330" i="15"/>
  <c r="D2335" i="15"/>
  <c r="D2341" i="15"/>
  <c r="D2346" i="15"/>
  <c r="D2351" i="15"/>
  <c r="D2357" i="15"/>
  <c r="D2362" i="15"/>
  <c r="D2367" i="15"/>
  <c r="D2373" i="15"/>
  <c r="D2378" i="15"/>
  <c r="D2383" i="15"/>
  <c r="D2389" i="15"/>
  <c r="D2394" i="15"/>
  <c r="D2399" i="15"/>
  <c r="D2405" i="15"/>
  <c r="D2410" i="15"/>
  <c r="D2415" i="15"/>
  <c r="D2421" i="15"/>
  <c r="D2426" i="15"/>
  <c r="D2431" i="15"/>
  <c r="D2437" i="15"/>
  <c r="D2442" i="15"/>
  <c r="D2447" i="15"/>
  <c r="D2453" i="15"/>
  <c r="D2458" i="15"/>
  <c r="D2463" i="15"/>
  <c r="D2469" i="15"/>
  <c r="D2474" i="15"/>
  <c r="D2479" i="15"/>
  <c r="D2485" i="15"/>
  <c r="D2490" i="15"/>
  <c r="D2495" i="15"/>
  <c r="D2501" i="15"/>
  <c r="D2506" i="15"/>
  <c r="D2511" i="15"/>
  <c r="D2517" i="15"/>
  <c r="D2522" i="15"/>
  <c r="D2527" i="15"/>
  <c r="D102" i="15"/>
  <c r="D201" i="15"/>
  <c r="D302" i="15"/>
  <c r="D392" i="15"/>
  <c r="D464" i="15"/>
  <c r="D542" i="15"/>
  <c r="D619" i="15"/>
  <c r="D692" i="15"/>
  <c r="D744" i="15"/>
  <c r="D792" i="15"/>
  <c r="D820" i="15"/>
  <c r="D848" i="15"/>
  <c r="D877" i="15"/>
  <c r="D905" i="15"/>
  <c r="D933" i="15"/>
  <c r="D962" i="15"/>
  <c r="D990" i="15"/>
  <c r="D1018" i="15"/>
  <c r="D1048" i="15"/>
  <c r="D1076" i="15"/>
  <c r="D1104" i="15"/>
  <c r="D1133" i="15"/>
  <c r="D1161" i="15"/>
  <c r="D1189" i="15"/>
  <c r="D1218" i="15"/>
  <c r="D1246" i="15"/>
  <c r="D1274" i="15"/>
  <c r="D1298" i="15"/>
  <c r="D1310" i="15"/>
  <c r="D1320" i="15"/>
  <c r="D1328" i="15"/>
  <c r="D1338" i="15"/>
  <c r="D1348" i="15"/>
  <c r="D1357" i="15"/>
  <c r="D1368" i="15"/>
  <c r="D1376" i="15"/>
  <c r="D1385" i="15"/>
  <c r="D1396" i="15"/>
  <c r="D1405" i="15"/>
  <c r="D1413" i="15"/>
  <c r="D1424" i="15"/>
  <c r="D1433" i="15"/>
  <c r="D1442" i="15"/>
  <c r="D1453" i="15"/>
  <c r="D1461" i="15"/>
  <c r="D1470" i="15"/>
  <c r="D1481" i="15"/>
  <c r="D1490" i="15"/>
  <c r="D1498" i="15"/>
  <c r="D1509" i="15"/>
  <c r="D1518" i="15"/>
  <c r="D1528" i="15"/>
  <c r="D1538" i="15"/>
  <c r="D1546" i="15"/>
  <c r="D1556" i="15"/>
  <c r="D1566" i="15"/>
  <c r="D1576" i="15"/>
  <c r="D1584" i="15"/>
  <c r="D1594" i="15"/>
  <c r="D1604" i="15"/>
  <c r="D1613" i="15"/>
  <c r="D1624" i="15"/>
  <c r="D1631" i="15"/>
  <c r="D1638" i="15"/>
  <c r="D1646" i="15"/>
  <c r="D1653" i="15"/>
  <c r="D1659" i="15"/>
  <c r="D1667" i="15"/>
  <c r="D1674" i="15"/>
  <c r="D1681" i="15"/>
  <c r="D1689" i="15"/>
  <c r="D1695" i="15"/>
  <c r="D1702" i="15"/>
  <c r="D1710" i="15"/>
  <c r="D1717" i="15"/>
  <c r="D1723" i="15"/>
  <c r="D1731" i="15"/>
  <c r="D1738" i="15"/>
  <c r="D1745" i="15"/>
  <c r="D1753" i="15"/>
  <c r="D1759" i="15"/>
  <c r="D1766" i="15"/>
  <c r="D1774" i="15"/>
  <c r="D1781" i="15"/>
  <c r="D1787" i="15"/>
  <c r="D1795" i="15"/>
  <c r="D1802" i="15"/>
  <c r="D1809" i="15"/>
  <c r="D1817" i="15"/>
  <c r="D1823" i="15"/>
  <c r="D1830" i="15"/>
  <c r="D1838" i="15"/>
  <c r="D1845" i="15"/>
  <c r="D1851" i="15"/>
  <c r="D1859" i="15"/>
  <c r="D1866" i="15"/>
  <c r="D1873" i="15"/>
  <c r="D1881" i="15"/>
  <c r="D1887" i="15"/>
  <c r="D1894" i="15"/>
  <c r="D1902" i="15"/>
  <c r="D1909" i="15"/>
  <c r="D1915" i="15"/>
  <c r="D1921" i="15"/>
  <c r="D1926" i="15"/>
  <c r="D1931" i="15"/>
  <c r="D1937" i="15"/>
  <c r="D1942" i="15"/>
  <c r="D1947" i="15"/>
  <c r="D1953" i="15"/>
  <c r="D1958" i="15"/>
  <c r="D1963" i="15"/>
  <c r="D1969" i="15"/>
  <c r="D1974" i="15"/>
  <c r="D1979" i="15"/>
  <c r="D1985" i="15"/>
  <c r="D1990" i="15"/>
  <c r="D1995" i="15"/>
  <c r="D2001" i="15"/>
  <c r="D2006" i="15"/>
  <c r="D2011" i="15"/>
  <c r="D2017" i="15"/>
  <c r="D2022" i="15"/>
  <c r="D2027" i="15"/>
  <c r="D2033" i="15"/>
  <c r="D2038" i="15"/>
  <c r="D2043" i="15"/>
  <c r="D2049" i="15"/>
  <c r="D2054" i="15"/>
  <c r="D2059" i="15"/>
  <c r="D2065" i="15"/>
  <c r="D2070" i="15"/>
  <c r="D2075" i="15"/>
  <c r="D2081" i="15"/>
  <c r="D2086" i="15"/>
  <c r="D2091" i="15"/>
  <c r="D2097" i="15"/>
  <c r="D2102" i="15"/>
  <c r="D2107" i="15"/>
  <c r="D2113" i="15"/>
  <c r="D2118" i="15"/>
  <c r="D2123" i="15"/>
  <c r="D2129" i="15"/>
  <c r="D2134" i="15"/>
  <c r="D2139" i="15"/>
  <c r="D2145" i="15"/>
  <c r="D2150" i="15"/>
  <c r="D2155" i="15"/>
  <c r="D2161" i="15"/>
  <c r="D2166" i="15"/>
  <c r="D2171" i="15"/>
  <c r="D2177" i="15"/>
  <c r="D2182" i="15"/>
  <c r="D2187" i="15"/>
  <c r="D2193" i="15"/>
  <c r="D2198" i="15"/>
  <c r="D2203" i="15"/>
  <c r="D2209" i="15"/>
  <c r="D2214" i="15"/>
  <c r="D2219" i="15"/>
  <c r="D2225" i="15"/>
  <c r="D2230" i="15"/>
  <c r="D2235" i="15"/>
  <c r="D2241" i="15"/>
  <c r="D2246" i="15"/>
  <c r="D2251" i="15"/>
  <c r="D2257" i="15"/>
  <c r="D2262" i="15"/>
  <c r="D2267" i="15"/>
  <c r="D2273" i="15"/>
  <c r="D2278" i="15"/>
  <c r="D2283" i="15"/>
  <c r="D2289" i="15"/>
  <c r="D2294" i="15"/>
  <c r="D2299" i="15"/>
  <c r="D2305" i="15"/>
  <c r="D2310" i="15"/>
  <c r="D2315" i="15"/>
  <c r="D2321" i="15"/>
  <c r="D2326" i="15"/>
  <c r="D2331" i="15"/>
  <c r="D2337" i="15"/>
  <c r="D2342" i="15"/>
  <c r="D2347" i="15"/>
  <c r="D2353" i="15"/>
  <c r="D2358" i="15"/>
  <c r="D2363" i="15"/>
  <c r="D2369" i="15"/>
  <c r="D2374" i="15"/>
  <c r="D2379" i="15"/>
  <c r="D2385" i="15"/>
  <c r="D2390" i="15"/>
  <c r="D2395" i="15"/>
  <c r="D2401" i="15"/>
  <c r="D2406" i="15"/>
  <c r="D2411" i="15"/>
  <c r="D2417" i="15"/>
  <c r="D2422" i="15"/>
  <c r="D2427" i="15"/>
  <c r="D2433" i="15"/>
  <c r="D2438" i="15"/>
  <c r="D2443" i="15"/>
  <c r="D2449" i="15"/>
  <c r="D2454" i="15"/>
  <c r="D2459" i="15"/>
  <c r="D2465" i="15"/>
  <c r="D2470" i="15"/>
  <c r="D2475" i="15"/>
  <c r="D2481" i="15"/>
  <c r="D2486" i="15"/>
  <c r="D2491" i="15"/>
  <c r="D2497" i="15"/>
  <c r="D2502" i="15"/>
  <c r="D2507" i="15"/>
  <c r="D2513" i="15"/>
  <c r="D2518" i="15"/>
  <c r="D2523" i="15"/>
  <c r="D2529" i="15"/>
  <c r="D225" i="15"/>
  <c r="D563" i="15"/>
  <c r="D798" i="15"/>
  <c r="D912" i="15"/>
  <c r="D1026" i="15"/>
  <c r="D1140" i="15"/>
  <c r="D1253" i="15"/>
  <c r="D1321" i="15"/>
  <c r="D1360" i="15"/>
  <c r="D1397" i="15"/>
  <c r="D1434" i="15"/>
  <c r="D1474" i="15"/>
  <c r="D1512" i="15"/>
  <c r="D1549" i="15"/>
  <c r="D1588" i="15"/>
  <c r="D1625" i="15"/>
  <c r="D1654" i="15"/>
  <c r="D1683" i="15"/>
  <c r="D1711" i="15"/>
  <c r="D1739" i="15"/>
  <c r="D1769" i="15"/>
  <c r="D1797" i="15"/>
  <c r="D1825" i="15"/>
  <c r="D1854" i="15"/>
  <c r="D1882" i="15"/>
  <c r="D1910" i="15"/>
  <c r="D1933" i="15"/>
  <c r="D1954" i="15"/>
  <c r="D1975" i="15"/>
  <c r="D1997" i="15"/>
  <c r="D2018" i="15"/>
  <c r="D2039" i="15"/>
  <c r="D2061" i="15"/>
  <c r="D2082" i="15"/>
  <c r="D2103" i="15"/>
  <c r="D2125" i="15"/>
  <c r="D2146" i="15"/>
  <c r="D2167" i="15"/>
  <c r="D2189" i="15"/>
  <c r="D2210" i="15"/>
  <c r="D2231" i="15"/>
  <c r="D2253" i="15"/>
  <c r="D2274" i="15"/>
  <c r="D2295" i="15"/>
  <c r="D2317" i="15"/>
  <c r="D2338" i="15"/>
  <c r="D2359" i="15"/>
  <c r="D2381" i="15"/>
  <c r="D2402" i="15"/>
  <c r="D2423" i="15"/>
  <c r="D2445" i="15"/>
  <c r="D2466" i="15"/>
  <c r="D2487" i="15"/>
  <c r="D2509" i="15"/>
  <c r="D2530" i="15"/>
  <c r="D330" i="15"/>
  <c r="D635" i="15"/>
  <c r="D826" i="15"/>
  <c r="D941" i="15"/>
  <c r="D1054" i="15"/>
  <c r="D1168" i="15"/>
  <c r="D1282" i="15"/>
  <c r="D1332" i="15"/>
  <c r="D1369" i="15"/>
  <c r="D1406" i="15"/>
  <c r="D1445" i="15"/>
  <c r="D1482" i="15"/>
  <c r="D1520" i="15"/>
  <c r="D1560" i="15"/>
  <c r="D1597" i="15"/>
  <c r="D1633" i="15"/>
  <c r="D1662" i="15"/>
  <c r="D1690" i="15"/>
  <c r="D1718" i="15"/>
  <c r="D1747" i="15"/>
  <c r="D1775" i="15"/>
  <c r="D1803" i="15"/>
  <c r="D1833" i="15"/>
  <c r="D1861" i="15"/>
  <c r="D1889" i="15"/>
  <c r="D1917" i="15"/>
  <c r="D1938" i="15"/>
  <c r="D1959" i="15"/>
  <c r="D1981" i="15"/>
  <c r="D2002" i="15"/>
  <c r="D2023" i="15"/>
  <c r="D2045" i="15"/>
  <c r="D2066" i="15"/>
  <c r="D2087" i="15"/>
  <c r="D2109" i="15"/>
  <c r="D2130" i="15"/>
  <c r="D2151" i="15"/>
  <c r="D2173" i="15"/>
  <c r="D2194" i="15"/>
  <c r="D2215" i="15"/>
  <c r="D2237" i="15"/>
  <c r="D2258" i="15"/>
  <c r="D2279" i="15"/>
  <c r="D2301" i="15"/>
  <c r="D2322" i="15"/>
  <c r="D2343" i="15"/>
  <c r="D2365" i="15"/>
  <c r="D2386" i="15"/>
  <c r="D2407" i="15"/>
  <c r="D2429" i="15"/>
  <c r="D2450" i="15"/>
  <c r="D2471" i="15"/>
  <c r="D2493" i="15"/>
  <c r="D2514" i="15"/>
  <c r="D408" i="15"/>
  <c r="D856" i="15"/>
  <c r="D1082" i="15"/>
  <c r="D1304" i="15"/>
  <c r="D1378" i="15"/>
  <c r="D1454" i="15"/>
  <c r="D1530" i="15"/>
  <c r="D1605" i="15"/>
  <c r="D1669" i="15"/>
  <c r="D1726" i="15"/>
  <c r="D1782" i="15"/>
  <c r="D1839" i="15"/>
  <c r="D1897" i="15"/>
  <c r="D1943" i="15"/>
  <c r="D1986" i="15"/>
  <c r="D2029" i="15"/>
  <c r="D2071" i="15"/>
  <c r="D2114" i="15"/>
  <c r="D2157" i="15"/>
  <c r="D2199" i="15"/>
  <c r="D2242" i="15"/>
  <c r="D2285" i="15"/>
  <c r="D2327" i="15"/>
  <c r="D2370" i="15"/>
  <c r="D2413" i="15"/>
  <c r="D2455" i="15"/>
  <c r="D2498" i="15"/>
  <c r="D484" i="15"/>
  <c r="D884" i="15"/>
  <c r="D1112" i="15"/>
  <c r="D1312" i="15"/>
  <c r="D1389" i="15"/>
  <c r="D1464" i="15"/>
  <c r="D1540" i="15"/>
  <c r="D1616" i="15"/>
  <c r="D1675" i="15"/>
  <c r="D1733" i="15"/>
  <c r="D1790" i="15"/>
  <c r="D1846" i="15"/>
  <c r="D1903" i="15"/>
  <c r="D1949" i="15"/>
  <c r="D1991" i="15"/>
  <c r="D2034" i="15"/>
  <c r="D2077" i="15"/>
  <c r="D2119" i="15"/>
  <c r="D2162" i="15"/>
  <c r="D2205" i="15"/>
  <c r="D2247" i="15"/>
  <c r="D2290" i="15"/>
  <c r="D2333" i="15"/>
  <c r="D2375" i="15"/>
  <c r="D2418" i="15"/>
  <c r="D2461" i="15"/>
  <c r="D2503" i="15"/>
  <c r="D707" i="15"/>
  <c r="D969" i="15"/>
  <c r="D1197" i="15"/>
  <c r="D1341" i="15"/>
  <c r="D1417" i="15"/>
  <c r="D1492" i="15"/>
  <c r="D1568" i="15"/>
  <c r="D1641" i="15"/>
  <c r="D1697" i="15"/>
  <c r="D1754" i="15"/>
  <c r="D1811" i="15"/>
  <c r="D1867" i="15"/>
  <c r="D1922" i="15"/>
  <c r="D1965" i="15"/>
  <c r="D2007" i="15"/>
  <c r="D2050" i="15"/>
  <c r="D2093" i="15"/>
  <c r="D2135" i="15"/>
  <c r="D2178" i="15"/>
  <c r="D2221" i="15"/>
  <c r="D2263" i="15"/>
  <c r="D2306" i="15"/>
  <c r="D2349" i="15"/>
  <c r="D2391" i="15"/>
  <c r="D2434" i="15"/>
  <c r="D2477" i="15"/>
  <c r="D2519" i="15"/>
  <c r="D123" i="15"/>
  <c r="D758" i="15"/>
  <c r="D997" i="15"/>
  <c r="D1225" i="15"/>
  <c r="D1349" i="15"/>
  <c r="D1426" i="15"/>
  <c r="D1502" i="15"/>
  <c r="D1577" i="15"/>
  <c r="D1647" i="15"/>
  <c r="D1705" i="15"/>
  <c r="D1761" i="15"/>
  <c r="D1818" i="15"/>
  <c r="D1875" i="15"/>
  <c r="D1927" i="15"/>
  <c r="D1970" i="15"/>
  <c r="D2013" i="15"/>
  <c r="D2055" i="15"/>
  <c r="D2098" i="15"/>
  <c r="D2141" i="15"/>
  <c r="D2183" i="15"/>
  <c r="D2226" i="15"/>
  <c r="D2269" i="15"/>
  <c r="D2311" i="15"/>
  <c r="D2354" i="15"/>
  <c r="D2397" i="15"/>
  <c r="D2439" i="15"/>
  <c r="D2482" i="15"/>
  <c r="D2525" i="15"/>
  <c r="D2532" i="15"/>
  <c r="D2516" i="15"/>
  <c r="D2500" i="15"/>
  <c r="D2484" i="15"/>
  <c r="D2468" i="15"/>
  <c r="D2452" i="15"/>
  <c r="D2436" i="15"/>
  <c r="D2420" i="15"/>
  <c r="D2404" i="15"/>
  <c r="D2388" i="15"/>
  <c r="D2372" i="15"/>
  <c r="D2356" i="15"/>
  <c r="D2340" i="15"/>
  <c r="D2324" i="15"/>
  <c r="D2308" i="15"/>
  <c r="D2292" i="15"/>
  <c r="D2276" i="15"/>
  <c r="D2260" i="15"/>
  <c r="D2244" i="15"/>
  <c r="D2228" i="15"/>
  <c r="D2212" i="15"/>
  <c r="D2196" i="15"/>
  <c r="D2180" i="15"/>
  <c r="D2164" i="15"/>
  <c r="D2148" i="15"/>
  <c r="D2132" i="15"/>
  <c r="D2116" i="15"/>
  <c r="D2100" i="15"/>
  <c r="D2084" i="15"/>
  <c r="D2068" i="15"/>
  <c r="D2052" i="15"/>
  <c r="D2036" i="15"/>
  <c r="D2020" i="15"/>
  <c r="D2004" i="15"/>
  <c r="D1988" i="15"/>
  <c r="D1972" i="15"/>
  <c r="D1956" i="15"/>
  <c r="D1940" i="15"/>
  <c r="D1924" i="15"/>
  <c r="D1908" i="15"/>
  <c r="D1892" i="15"/>
  <c r="D1876" i="15"/>
  <c r="D1860" i="15"/>
  <c r="D1844" i="15"/>
  <c r="D1828" i="15"/>
  <c r="D1812" i="15"/>
  <c r="D1796" i="15"/>
  <c r="D1780" i="15"/>
  <c r="D1764" i="15"/>
  <c r="D1748" i="15"/>
  <c r="D1732" i="15"/>
  <c r="D1716" i="15"/>
  <c r="D1700" i="15"/>
  <c r="D1684" i="15"/>
  <c r="D1668" i="15"/>
  <c r="D1652" i="15"/>
  <c r="D1636" i="15"/>
  <c r="D1617" i="15"/>
  <c r="D1596" i="15"/>
  <c r="D1574" i="15"/>
  <c r="D1553" i="15"/>
  <c r="D1532" i="15"/>
  <c r="D1510" i="15"/>
  <c r="D1489" i="15"/>
  <c r="D1468" i="15"/>
  <c r="D1446" i="15"/>
  <c r="D1425" i="15"/>
  <c r="D1404" i="15"/>
  <c r="D1382" i="15"/>
  <c r="D1361" i="15"/>
  <c r="D1340" i="15"/>
  <c r="D1318" i="15"/>
  <c r="D1297" i="15"/>
  <c r="D1276" i="15"/>
  <c r="D1254" i="15"/>
  <c r="D1233" i="15"/>
  <c r="D1212" i="15"/>
  <c r="D1190" i="15"/>
  <c r="D1169" i="15"/>
  <c r="D1148" i="15"/>
  <c r="D1126" i="15"/>
  <c r="D1105" i="15"/>
  <c r="D1084" i="15"/>
  <c r="D1062" i="15"/>
  <c r="D1041" i="15"/>
  <c r="D1020" i="15"/>
  <c r="D998" i="15"/>
  <c r="D977" i="15"/>
  <c r="D956" i="15"/>
  <c r="D934" i="15"/>
  <c r="D913" i="15"/>
  <c r="D892" i="15"/>
  <c r="D870" i="15"/>
  <c r="D849" i="15"/>
  <c r="D828" i="15"/>
  <c r="D806" i="15"/>
  <c r="D785" i="15"/>
  <c r="D760" i="15"/>
  <c r="D731" i="15"/>
  <c r="D703" i="15"/>
  <c r="D675" i="15"/>
  <c r="D646" i="15"/>
  <c r="D618" i="15"/>
  <c r="D590" i="15"/>
  <c r="D560" i="15"/>
  <c r="D532" i="15"/>
  <c r="D504" i="15"/>
  <c r="D475" i="15"/>
  <c r="D447" i="15"/>
  <c r="D419" i="15"/>
  <c r="D390" i="15"/>
  <c r="D362" i="15"/>
  <c r="D329" i="15"/>
  <c r="D289" i="15"/>
  <c r="D251" i="15"/>
  <c r="D214" i="15"/>
  <c r="D175" i="15"/>
  <c r="D138" i="15"/>
  <c r="D101" i="15"/>
  <c r="D62" i="15"/>
  <c r="D25" i="15"/>
  <c r="D680" i="15"/>
  <c r="D651" i="15"/>
  <c r="D623" i="15"/>
  <c r="D595" i="15"/>
  <c r="D566" i="15"/>
  <c r="D538" i="15"/>
  <c r="D510" i="15"/>
  <c r="D480" i="15"/>
  <c r="D452" i="15"/>
  <c r="D424" i="15"/>
  <c r="D395" i="15"/>
  <c r="D367" i="15"/>
  <c r="D335" i="15"/>
  <c r="D297" i="15"/>
  <c r="D259" i="15"/>
  <c r="D222" i="15"/>
  <c r="D182" i="15"/>
  <c r="D145" i="15"/>
  <c r="D107" i="15"/>
  <c r="D69" i="15"/>
  <c r="D31" i="15"/>
  <c r="D20" i="15"/>
  <c r="D36" i="15"/>
  <c r="D52" i="15"/>
  <c r="D68" i="15"/>
  <c r="D84" i="15"/>
  <c r="D100" i="15"/>
  <c r="D116" i="15"/>
  <c r="D132" i="15"/>
  <c r="D148" i="15"/>
  <c r="D164" i="15"/>
  <c r="D180" i="15"/>
  <c r="D196" i="15"/>
  <c r="D212" i="15"/>
  <c r="D228" i="15"/>
  <c r="D244" i="15"/>
  <c r="D260" i="15"/>
  <c r="D276" i="15"/>
  <c r="D292" i="15"/>
  <c r="D308" i="15"/>
  <c r="D324" i="15"/>
  <c r="D340" i="15"/>
  <c r="D18" i="15"/>
  <c r="D39" i="15"/>
  <c r="D61" i="15"/>
  <c r="D82" i="15"/>
  <c r="D103" i="15"/>
  <c r="D125" i="15"/>
  <c r="D146" i="15"/>
  <c r="D167" i="15"/>
  <c r="D189" i="15"/>
  <c r="D210" i="15"/>
  <c r="D231" i="15"/>
  <c r="D253" i="15"/>
  <c r="D274" i="15"/>
  <c r="D295" i="15"/>
  <c r="D317" i="15"/>
  <c r="D338" i="15"/>
  <c r="D357" i="15"/>
  <c r="D373" i="15"/>
  <c r="D389" i="15"/>
  <c r="D405" i="15"/>
  <c r="D421" i="15"/>
  <c r="D437" i="15"/>
  <c r="D453" i="15"/>
  <c r="D469" i="15"/>
  <c r="D485" i="15"/>
  <c r="D501" i="15"/>
  <c r="D517" i="15"/>
  <c r="D533" i="15"/>
  <c r="D549" i="15"/>
  <c r="D565" i="15"/>
  <c r="D581" i="15"/>
  <c r="D597" i="15"/>
  <c r="D613" i="15"/>
  <c r="D629" i="15"/>
  <c r="D645" i="15"/>
  <c r="D661" i="15"/>
  <c r="D677" i="15"/>
  <c r="D693" i="15"/>
  <c r="D709" i="15"/>
  <c r="D725" i="15"/>
  <c r="D741" i="15"/>
  <c r="D757" i="15"/>
  <c r="D773" i="15"/>
  <c r="D35" i="15"/>
  <c r="D63" i="15"/>
  <c r="D91" i="15"/>
  <c r="D121" i="15"/>
  <c r="D149" i="15"/>
  <c r="D177" i="15"/>
  <c r="D206" i="15"/>
  <c r="D234" i="15"/>
  <c r="D262" i="15"/>
  <c r="D291" i="15"/>
  <c r="D319" i="15"/>
  <c r="D347" i="15"/>
  <c r="D370" i="15"/>
  <c r="D391" i="15"/>
  <c r="D412" i="15"/>
  <c r="D434" i="15"/>
  <c r="D455" i="15"/>
  <c r="D476" i="15"/>
  <c r="D498" i="15"/>
  <c r="D519" i="15"/>
  <c r="D540" i="15"/>
  <c r="D562" i="15"/>
  <c r="D583" i="15"/>
  <c r="D604" i="15"/>
  <c r="D626" i="15"/>
  <c r="D647" i="15"/>
  <c r="D668" i="15"/>
  <c r="D690" i="15"/>
  <c r="D711" i="15"/>
  <c r="D732" i="15"/>
  <c r="D754" i="15"/>
  <c r="D775" i="15"/>
  <c r="D791" i="15"/>
  <c r="D807" i="15"/>
  <c r="D823" i="15"/>
  <c r="D839" i="15"/>
  <c r="D855" i="15"/>
  <c r="D871" i="15"/>
  <c r="D887" i="15"/>
  <c r="D903" i="15"/>
  <c r="D919" i="15"/>
  <c r="D935" i="15"/>
  <c r="D951" i="15"/>
  <c r="D967" i="15"/>
  <c r="D983" i="15"/>
  <c r="D999" i="15"/>
  <c r="D1015" i="15"/>
  <c r="D1031" i="15"/>
  <c r="D1047" i="15"/>
  <c r="D1063" i="15"/>
  <c r="D1079" i="15"/>
  <c r="D1095" i="15"/>
  <c r="D1111" i="15"/>
  <c r="D1127" i="15"/>
  <c r="D1143" i="15"/>
  <c r="D1159" i="15"/>
  <c r="D1175" i="15"/>
  <c r="D1191" i="15"/>
  <c r="D1207" i="15"/>
  <c r="D1223" i="15"/>
  <c r="D1239" i="15"/>
  <c r="D1255" i="15"/>
  <c r="D1271" i="15"/>
  <c r="D1287" i="15"/>
  <c r="D1303" i="15"/>
  <c r="D1319" i="15"/>
  <c r="D1335" i="15"/>
  <c r="D1351" i="15"/>
  <c r="D1367" i="15"/>
  <c r="D1383" i="15"/>
  <c r="D1399" i="15"/>
  <c r="D1415" i="15"/>
  <c r="D1431" i="15"/>
  <c r="D1447" i="15"/>
  <c r="D1463" i="15"/>
  <c r="D1479" i="15"/>
  <c r="D1495" i="15"/>
  <c r="D1511" i="15"/>
  <c r="D1527" i="15"/>
  <c r="D1543" i="15"/>
  <c r="D1559" i="15"/>
  <c r="D1575" i="15"/>
  <c r="D1591" i="15"/>
  <c r="D1607" i="15"/>
  <c r="D1623" i="15"/>
  <c r="D2528" i="15"/>
  <c r="D2512" i="15"/>
  <c r="D2496" i="15"/>
  <c r="D2480" i="15"/>
  <c r="D2464" i="15"/>
  <c r="D2448" i="15"/>
  <c r="D2432" i="15"/>
  <c r="D2416" i="15"/>
  <c r="D2400" i="15"/>
  <c r="D2384" i="15"/>
  <c r="D2368" i="15"/>
  <c r="D2352" i="15"/>
  <c r="D2336" i="15"/>
  <c r="D2320" i="15"/>
  <c r="D2304" i="15"/>
  <c r="D2288" i="15"/>
  <c r="D2272" i="15"/>
  <c r="D2256" i="15"/>
  <c r="D2240" i="15"/>
  <c r="D2224" i="15"/>
  <c r="D2208" i="15"/>
  <c r="D2192" i="15"/>
  <c r="D2176" i="15"/>
  <c r="D2160" i="15"/>
  <c r="D2144" i="15"/>
  <c r="D2128" i="15"/>
  <c r="D2112" i="15"/>
  <c r="D2096" i="15"/>
  <c r="D2080" i="15"/>
  <c r="D2064" i="15"/>
  <c r="D2048" i="15"/>
  <c r="D2032" i="15"/>
  <c r="D2016" i="15"/>
  <c r="D2000" i="15"/>
  <c r="D1984" i="15"/>
  <c r="D1968" i="15"/>
  <c r="D1952" i="15"/>
  <c r="D1936" i="15"/>
  <c r="D1920" i="15"/>
  <c r="D1904" i="15"/>
  <c r="D1888" i="15"/>
  <c r="D1872" i="15"/>
  <c r="D1856" i="15"/>
  <c r="D1840" i="15"/>
  <c r="D1824" i="15"/>
  <c r="D1808" i="15"/>
  <c r="D1792" i="15"/>
  <c r="D1776" i="15"/>
  <c r="D1760" i="15"/>
  <c r="D1744" i="15"/>
  <c r="D1728" i="15"/>
  <c r="D1712" i="15"/>
  <c r="D1696" i="15"/>
  <c r="D1680" i="15"/>
  <c r="D1664" i="15"/>
  <c r="D1648" i="15"/>
  <c r="D1632" i="15"/>
  <c r="D1612" i="15"/>
  <c r="D1590" i="15"/>
  <c r="D1569" i="15"/>
  <c r="D1548" i="15"/>
  <c r="D1526" i="15"/>
  <c r="D1505" i="15"/>
  <c r="D1484" i="15"/>
  <c r="D1462" i="15"/>
  <c r="D1441" i="15"/>
  <c r="D1420" i="15"/>
  <c r="D1398" i="15"/>
  <c r="D1377" i="15"/>
  <c r="D1356" i="15"/>
  <c r="D1334" i="15"/>
  <c r="D1313" i="15"/>
  <c r="D1292" i="15"/>
  <c r="D1270" i="15"/>
  <c r="D1249" i="15"/>
  <c r="D1228" i="15"/>
  <c r="D1206" i="15"/>
  <c r="D1185" i="15"/>
  <c r="D1164" i="15"/>
  <c r="D1142" i="15"/>
  <c r="D1121" i="15"/>
  <c r="D1100" i="15"/>
  <c r="D1078" i="15"/>
  <c r="D1057" i="15"/>
  <c r="D1036" i="15"/>
  <c r="D1014" i="15"/>
  <c r="D993" i="15"/>
  <c r="D972" i="15"/>
  <c r="D950" i="15"/>
  <c r="D929" i="15"/>
  <c r="D908" i="15"/>
  <c r="D886" i="15"/>
  <c r="D865" i="15"/>
  <c r="D844" i="15"/>
  <c r="D822" i="15"/>
  <c r="D801" i="15"/>
  <c r="D780" i="15"/>
  <c r="D752" i="15"/>
  <c r="D724" i="15"/>
  <c r="D696" i="15"/>
  <c r="D667" i="15"/>
  <c r="D639" i="15"/>
  <c r="D611" i="15"/>
  <c r="D582" i="15"/>
  <c r="D554" i="15"/>
  <c r="D526" i="15"/>
  <c r="D496" i="15"/>
  <c r="D468" i="15"/>
  <c r="D440" i="15"/>
  <c r="D411" i="15"/>
  <c r="D383" i="15"/>
  <c r="D355" i="15"/>
  <c r="D318" i="15"/>
  <c r="D281" i="15"/>
  <c r="D243" i="15"/>
  <c r="D203" i="15"/>
  <c r="D166" i="15"/>
  <c r="D129" i="15"/>
  <c r="D90" i="15"/>
  <c r="D53" i="15"/>
  <c r="D15" i="15"/>
  <c r="D672" i="15"/>
  <c r="D644" i="15"/>
  <c r="D616" i="15"/>
  <c r="D587" i="15"/>
  <c r="D559" i="15"/>
  <c r="D531" i="15"/>
  <c r="D502" i="15"/>
  <c r="D474" i="15"/>
  <c r="D446" i="15"/>
  <c r="D416" i="15"/>
  <c r="D388" i="15"/>
  <c r="D360" i="15"/>
  <c r="D325" i="15"/>
  <c r="D287" i="15"/>
  <c r="D250" i="15"/>
  <c r="D211" i="15"/>
  <c r="D174" i="15"/>
  <c r="D137" i="15"/>
  <c r="D97" i="15"/>
  <c r="D59" i="15"/>
  <c r="D22" i="15"/>
  <c r="D24" i="15"/>
  <c r="D40" i="15"/>
  <c r="D56" i="15"/>
  <c r="D72" i="15"/>
  <c r="D88" i="15"/>
  <c r="D104" i="15"/>
  <c r="D120" i="15"/>
  <c r="D136" i="15"/>
  <c r="D152" i="15"/>
  <c r="D168" i="15"/>
  <c r="D184" i="15"/>
  <c r="D200" i="15"/>
  <c r="D216" i="15"/>
  <c r="D232" i="15"/>
  <c r="D248" i="15"/>
  <c r="D264" i="15"/>
  <c r="D280" i="15"/>
  <c r="D296" i="15"/>
  <c r="D312" i="15"/>
  <c r="D328" i="15"/>
  <c r="D344" i="15"/>
  <c r="D23" i="15"/>
  <c r="D45" i="15"/>
  <c r="D66" i="15"/>
  <c r="D87" i="15"/>
  <c r="D109" i="15"/>
  <c r="D130" i="15"/>
  <c r="D151" i="15"/>
  <c r="D173" i="15"/>
  <c r="D194" i="15"/>
  <c r="D215" i="15"/>
  <c r="D237" i="15"/>
  <c r="D258" i="15"/>
  <c r="D279" i="15"/>
  <c r="D301" i="15"/>
  <c r="D322" i="15"/>
  <c r="D343" i="15"/>
  <c r="D361" i="15"/>
  <c r="D377" i="15"/>
  <c r="D393" i="15"/>
  <c r="D409" i="15"/>
  <c r="D425" i="15"/>
  <c r="D441" i="15"/>
  <c r="D457" i="15"/>
  <c r="D473" i="15"/>
  <c r="D489" i="15"/>
  <c r="D505" i="15"/>
  <c r="D521" i="15"/>
  <c r="D537" i="15"/>
  <c r="D553" i="15"/>
  <c r="D569" i="15"/>
  <c r="D585" i="15"/>
  <c r="D601" i="15"/>
  <c r="D617" i="15"/>
  <c r="D633" i="15"/>
  <c r="D649" i="15"/>
  <c r="D665" i="15"/>
  <c r="D681" i="15"/>
  <c r="D697" i="15"/>
  <c r="D713" i="15"/>
  <c r="D729" i="15"/>
  <c r="D745" i="15"/>
  <c r="D761" i="15"/>
  <c r="D14" i="15"/>
  <c r="D42" i="15"/>
  <c r="D70" i="15"/>
  <c r="D99" i="15"/>
  <c r="D127" i="15"/>
  <c r="D155" i="15"/>
  <c r="D185" i="15"/>
  <c r="D213" i="15"/>
  <c r="D241" i="15"/>
  <c r="D270" i="15"/>
  <c r="D298" i="15"/>
  <c r="D326" i="15"/>
  <c r="D354" i="15"/>
  <c r="D375" i="15"/>
  <c r="D396" i="15"/>
  <c r="D418" i="15"/>
  <c r="D439" i="15"/>
  <c r="D460" i="15"/>
  <c r="D482" i="15"/>
  <c r="D503" i="15"/>
  <c r="D524" i="15"/>
  <c r="D546" i="15"/>
  <c r="D567" i="15"/>
  <c r="D588" i="15"/>
  <c r="D610" i="15"/>
  <c r="D631" i="15"/>
  <c r="D652" i="15"/>
  <c r="D674" i="15"/>
  <c r="D695" i="15"/>
  <c r="D716" i="15"/>
  <c r="D738" i="15"/>
  <c r="D759" i="15"/>
  <c r="D779" i="15"/>
  <c r="D795" i="15"/>
  <c r="D811" i="15"/>
  <c r="D827" i="15"/>
  <c r="D843" i="15"/>
  <c r="D859" i="15"/>
  <c r="D875" i="15"/>
  <c r="D891" i="15"/>
  <c r="D907" i="15"/>
  <c r="D923" i="15"/>
  <c r="D939" i="15"/>
  <c r="D955" i="15"/>
  <c r="D971" i="15"/>
  <c r="D987" i="15"/>
  <c r="D1003" i="15"/>
  <c r="D1019" i="15"/>
  <c r="D1035" i="15"/>
  <c r="D1051" i="15"/>
  <c r="D1067" i="15"/>
  <c r="D1083" i="15"/>
  <c r="D1099" i="15"/>
  <c r="D1115" i="15"/>
  <c r="D1131" i="15"/>
  <c r="D1147" i="15"/>
  <c r="D1163" i="15"/>
  <c r="D1179" i="15"/>
  <c r="D1195" i="15"/>
  <c r="D1211" i="15"/>
  <c r="D1227" i="15"/>
  <c r="D1243" i="15"/>
  <c r="D1259" i="15"/>
  <c r="D1275" i="15"/>
  <c r="D1291" i="15"/>
  <c r="D1307" i="15"/>
  <c r="D1323" i="15"/>
  <c r="D1339" i="15"/>
  <c r="D1355" i="15"/>
  <c r="D1371" i="15"/>
  <c r="D1387" i="15"/>
  <c r="D1403" i="15"/>
  <c r="D1419" i="15"/>
  <c r="D1435" i="15"/>
  <c r="D1451" i="15"/>
  <c r="D1467" i="15"/>
  <c r="D1483" i="15"/>
  <c r="D1499" i="15"/>
  <c r="D1515" i="15"/>
  <c r="D1531" i="15"/>
  <c r="D1547" i="15"/>
  <c r="D1563" i="15"/>
  <c r="D1579" i="15"/>
  <c r="D1595" i="15"/>
  <c r="D1611" i="15"/>
  <c r="D1627" i="15"/>
  <c r="D2524" i="15"/>
  <c r="D2508" i="15"/>
  <c r="D2492" i="15"/>
  <c r="D2476" i="15"/>
  <c r="D2460" i="15"/>
  <c r="D2444" i="15"/>
  <c r="D2428" i="15"/>
  <c r="D2412" i="15"/>
  <c r="D2396" i="15"/>
  <c r="D2380" i="15"/>
  <c r="D2364" i="15"/>
  <c r="D2348" i="15"/>
  <c r="D2332" i="15"/>
  <c r="D2316" i="15"/>
  <c r="D2300" i="15"/>
  <c r="D2284" i="15"/>
  <c r="D2268" i="15"/>
  <c r="D2252" i="15"/>
  <c r="D2236" i="15"/>
  <c r="D2220" i="15"/>
  <c r="D2204" i="15"/>
  <c r="D2188" i="15"/>
  <c r="D2172" i="15"/>
  <c r="D2156" i="15"/>
  <c r="D2140" i="15"/>
  <c r="D2124" i="15"/>
  <c r="D2108" i="15"/>
  <c r="D2092" i="15"/>
  <c r="D2076" i="15"/>
  <c r="D2060" i="15"/>
  <c r="D2044" i="15"/>
  <c r="D2028" i="15"/>
  <c r="D2012" i="15"/>
  <c r="D1996" i="15"/>
  <c r="D1980" i="15"/>
  <c r="D1964" i="15"/>
  <c r="D1948" i="15"/>
  <c r="D1932" i="15"/>
  <c r="D1916" i="15"/>
  <c r="D1900" i="15"/>
  <c r="D1884" i="15"/>
  <c r="D1868" i="15"/>
  <c r="D1852" i="15"/>
  <c r="D1836" i="15"/>
  <c r="D1820" i="15"/>
  <c r="D1804" i="15"/>
  <c r="D1788" i="15"/>
  <c r="D1772" i="15"/>
  <c r="D1756" i="15"/>
  <c r="D1740" i="15"/>
  <c r="D1724" i="15"/>
  <c r="D1708" i="15"/>
  <c r="D1692" i="15"/>
  <c r="D1676" i="15"/>
  <c r="D1660" i="15"/>
  <c r="D1644" i="15"/>
  <c r="D1628" i="15"/>
  <c r="D1606" i="15"/>
  <c r="D1585" i="15"/>
  <c r="D1564" i="15"/>
  <c r="D1542" i="15"/>
  <c r="D1521" i="15"/>
  <c r="D1500" i="15"/>
  <c r="D1478" i="15"/>
  <c r="D1457" i="15"/>
  <c r="D1436" i="15"/>
  <c r="D1414" i="15"/>
  <c r="D1393" i="15"/>
  <c r="D1372" i="15"/>
  <c r="D1350" i="15"/>
  <c r="D1329" i="15"/>
  <c r="D1308" i="15"/>
  <c r="D1286" i="15"/>
  <c r="D1265" i="15"/>
  <c r="D1244" i="15"/>
  <c r="D1222" i="15"/>
  <c r="D1201" i="15"/>
  <c r="D1180" i="15"/>
  <c r="D1158" i="15"/>
  <c r="D1137" i="15"/>
  <c r="D1116" i="15"/>
  <c r="D1094" i="15"/>
  <c r="D1073" i="15"/>
  <c r="D1052" i="15"/>
  <c r="D1030" i="15"/>
  <c r="D1009" i="15"/>
  <c r="D988" i="15"/>
  <c r="D966" i="15"/>
  <c r="D945" i="15"/>
  <c r="D924" i="15"/>
  <c r="D902" i="15"/>
  <c r="D881" i="15"/>
  <c r="D860" i="15"/>
  <c r="D838" i="15"/>
  <c r="D817" i="15"/>
  <c r="D796" i="15"/>
  <c r="D774" i="15"/>
  <c r="D746" i="15"/>
  <c r="D718" i="15"/>
  <c r="D688" i="15"/>
  <c r="D660" i="15"/>
  <c r="D632" i="15"/>
  <c r="D603" i="15"/>
  <c r="D575" i="15"/>
  <c r="D547" i="15"/>
  <c r="D518" i="15"/>
  <c r="D490" i="15"/>
  <c r="D462" i="15"/>
  <c r="D432" i="15"/>
  <c r="D404" i="15"/>
  <c r="D376" i="15"/>
  <c r="D346" i="15"/>
  <c r="D309" i="15"/>
  <c r="D271" i="15"/>
  <c r="D233" i="15"/>
  <c r="D195" i="15"/>
  <c r="D158" i="15"/>
  <c r="D118" i="15"/>
  <c r="D81" i="15"/>
  <c r="D43" i="15"/>
  <c r="D694" i="15"/>
  <c r="D666" i="15"/>
  <c r="D638" i="15"/>
  <c r="D608" i="15"/>
  <c r="D580" i="15"/>
  <c r="D552" i="15"/>
  <c r="D523" i="15"/>
  <c r="D495" i="15"/>
  <c r="D467" i="15"/>
  <c r="D438" i="15"/>
  <c r="D410" i="15"/>
  <c r="D382" i="15"/>
  <c r="D352" i="15"/>
  <c r="D315" i="15"/>
  <c r="D278" i="15"/>
  <c r="D239" i="15"/>
  <c r="D202" i="15"/>
  <c r="D165" i="15"/>
  <c r="D126" i="15"/>
  <c r="D89" i="15"/>
  <c r="D51" i="15"/>
  <c r="D12" i="15"/>
  <c r="D28" i="15"/>
  <c r="D44" i="15"/>
  <c r="D60" i="15"/>
  <c r="D76" i="15"/>
  <c r="D92" i="15"/>
  <c r="D108" i="15"/>
  <c r="D124" i="15"/>
  <c r="D140" i="15"/>
  <c r="D156" i="15"/>
  <c r="D172" i="15"/>
  <c r="D188" i="15"/>
  <c r="D204" i="15"/>
  <c r="D220" i="15"/>
  <c r="D236" i="15"/>
  <c r="D252" i="15"/>
  <c r="D268" i="15"/>
  <c r="D284" i="15"/>
  <c r="D300" i="15"/>
  <c r="D316" i="15"/>
  <c r="D332" i="15"/>
  <c r="D348" i="15"/>
  <c r="D29" i="15"/>
  <c r="D50" i="15"/>
  <c r="D71" i="15"/>
  <c r="D93" i="15"/>
  <c r="D114" i="15"/>
  <c r="D135" i="15"/>
  <c r="D157" i="15"/>
  <c r="D178" i="15"/>
  <c r="D199" i="15"/>
  <c r="D221" i="15"/>
  <c r="D242" i="15"/>
  <c r="D263" i="15"/>
  <c r="D285" i="15"/>
  <c r="D306" i="15"/>
  <c r="D327" i="15"/>
  <c r="D349" i="15"/>
  <c r="D365" i="15"/>
  <c r="D381" i="15"/>
  <c r="D397" i="15"/>
  <c r="D413" i="15"/>
  <c r="D429" i="15"/>
  <c r="D445" i="15"/>
  <c r="D461" i="15"/>
  <c r="D477" i="15"/>
  <c r="D493" i="15"/>
  <c r="D509" i="15"/>
  <c r="D525" i="15"/>
  <c r="D541" i="15"/>
  <c r="D557" i="15"/>
  <c r="D573" i="15"/>
  <c r="D589" i="15"/>
  <c r="D605" i="15"/>
  <c r="D621" i="15"/>
  <c r="D637" i="15"/>
  <c r="D653" i="15"/>
  <c r="D669" i="15"/>
  <c r="D685" i="15"/>
  <c r="D701" i="15"/>
  <c r="D717" i="15"/>
  <c r="D733" i="15"/>
  <c r="D749" i="15"/>
  <c r="D765" i="15"/>
  <c r="D21" i="15"/>
  <c r="D49" i="15"/>
  <c r="D78" i="15"/>
  <c r="D106" i="15"/>
  <c r="D134" i="15"/>
  <c r="D163" i="15"/>
  <c r="D191" i="15"/>
  <c r="D219" i="15"/>
  <c r="D249" i="15"/>
  <c r="D277" i="15"/>
  <c r="D305" i="15"/>
  <c r="D334" i="15"/>
  <c r="D359" i="15"/>
  <c r="D380" i="15"/>
  <c r="D402" i="15"/>
  <c r="D423" i="15"/>
  <c r="D444" i="15"/>
  <c r="D466" i="15"/>
  <c r="D487" i="15"/>
  <c r="D508" i="15"/>
  <c r="D530" i="15"/>
  <c r="D551" i="15"/>
  <c r="D572" i="15"/>
  <c r="D594" i="15"/>
  <c r="D615" i="15"/>
  <c r="D636" i="15"/>
  <c r="D658" i="15"/>
  <c r="D679" i="15"/>
  <c r="D700" i="15"/>
  <c r="D722" i="15"/>
  <c r="D743" i="15"/>
  <c r="D764" i="15"/>
  <c r="D783" i="15"/>
  <c r="D799" i="15"/>
  <c r="D815" i="15"/>
  <c r="D831" i="15"/>
  <c r="D847" i="15"/>
  <c r="D863" i="15"/>
  <c r="D879" i="15"/>
  <c r="D895" i="15"/>
  <c r="D911" i="15"/>
  <c r="D927" i="15"/>
  <c r="D943" i="15"/>
  <c r="D959" i="15"/>
  <c r="D975" i="15"/>
  <c r="D991" i="15"/>
  <c r="D1007" i="15"/>
  <c r="D1023" i="15"/>
  <c r="D1039" i="15"/>
  <c r="D1055" i="15"/>
  <c r="D1071" i="15"/>
  <c r="D1087" i="15"/>
  <c r="D1103" i="15"/>
  <c r="D1119" i="15"/>
  <c r="D1135" i="15"/>
  <c r="D1151" i="15"/>
  <c r="D1167" i="15"/>
  <c r="D1183" i="15"/>
  <c r="D1199" i="15"/>
  <c r="D1215" i="15"/>
  <c r="D1231" i="15"/>
  <c r="D1247" i="15"/>
  <c r="D1263" i="15"/>
  <c r="D1279" i="15"/>
  <c r="D1295" i="15"/>
  <c r="D1311" i="15"/>
  <c r="D1327" i="15"/>
  <c r="D1343" i="15"/>
  <c r="D1359" i="15"/>
  <c r="D1375" i="15"/>
  <c r="D1391" i="15"/>
  <c r="D1407" i="15"/>
  <c r="D1423" i="15"/>
  <c r="D1439" i="15"/>
  <c r="D1455" i="15"/>
  <c r="D1471" i="15"/>
  <c r="D1487" i="15"/>
  <c r="D1503" i="15"/>
  <c r="D1519" i="15"/>
  <c r="D1535" i="15"/>
  <c r="D1551" i="15"/>
  <c r="D1567" i="15"/>
  <c r="D1583" i="15"/>
  <c r="D1599" i="15"/>
  <c r="D1615" i="15"/>
  <c r="D2472" i="15"/>
  <c r="D2408" i="15"/>
  <c r="D2344" i="15"/>
  <c r="D2280" i="15"/>
  <c r="D2216" i="15"/>
  <c r="D2152" i="15"/>
  <c r="D2088" i="15"/>
  <c r="D2024" i="15"/>
  <c r="D1960" i="15"/>
  <c r="D1896" i="15"/>
  <c r="D1832" i="15"/>
  <c r="D1768" i="15"/>
  <c r="D1704" i="15"/>
  <c r="D1640" i="15"/>
  <c r="D1558" i="15"/>
  <c r="D1473" i="15"/>
  <c r="D1388" i="15"/>
  <c r="D1302" i="15"/>
  <c r="D1217" i="15"/>
  <c r="D1132" i="15"/>
  <c r="D1046" i="15"/>
  <c r="D961" i="15"/>
  <c r="D876" i="15"/>
  <c r="D790" i="15"/>
  <c r="D682" i="15"/>
  <c r="D568" i="15"/>
  <c r="D454" i="15"/>
  <c r="D337" i="15"/>
  <c r="D186" i="15"/>
  <c r="D33" i="15"/>
  <c r="D602" i="15"/>
  <c r="D488" i="15"/>
  <c r="D374" i="15"/>
  <c r="D230" i="15"/>
  <c r="D79" i="15"/>
  <c r="D48" i="15"/>
  <c r="D112" i="15"/>
  <c r="D176" i="15"/>
  <c r="D240" i="15"/>
  <c r="D304" i="15"/>
  <c r="D34" i="15"/>
  <c r="D119" i="15"/>
  <c r="D205" i="15"/>
  <c r="D290" i="15"/>
  <c r="D369" i="15"/>
  <c r="D433" i="15"/>
  <c r="D497" i="15"/>
  <c r="D561" i="15"/>
  <c r="D625" i="15"/>
  <c r="D689" i="15"/>
  <c r="D753" i="15"/>
  <c r="D85" i="15"/>
  <c r="D198" i="15"/>
  <c r="D313" i="15"/>
  <c r="D407" i="15"/>
  <c r="D492" i="15"/>
  <c r="D578" i="15"/>
  <c r="D663" i="15"/>
  <c r="D748" i="15"/>
  <c r="D819" i="15"/>
  <c r="D883" i="15"/>
  <c r="D947" i="15"/>
  <c r="D1011" i="15"/>
  <c r="D1075" i="15"/>
  <c r="D1139" i="15"/>
  <c r="D1203" i="15"/>
  <c r="D1267" i="15"/>
  <c r="D1331" i="15"/>
  <c r="D1395" i="15"/>
  <c r="D1459" i="15"/>
  <c r="D1523" i="15"/>
  <c r="D1587" i="15"/>
  <c r="D2520" i="15"/>
  <c r="D2456" i="15"/>
  <c r="D2392" i="15"/>
  <c r="D2328" i="15"/>
  <c r="D2264" i="15"/>
  <c r="D2200" i="15"/>
  <c r="D2136" i="15"/>
  <c r="D2072" i="15"/>
  <c r="D2008" i="15"/>
  <c r="D1944" i="15"/>
  <c r="D1880" i="15"/>
  <c r="D1816" i="15"/>
  <c r="D1752" i="15"/>
  <c r="D1688" i="15"/>
  <c r="D1622" i="15"/>
  <c r="D1537" i="15"/>
  <c r="D1452" i="15"/>
  <c r="D1366" i="15"/>
  <c r="D1281" i="15"/>
  <c r="D1196" i="15"/>
  <c r="D1110" i="15"/>
  <c r="D1025" i="15"/>
  <c r="D940" i="15"/>
  <c r="D854" i="15"/>
  <c r="D767" i="15"/>
  <c r="D654" i="15"/>
  <c r="D539" i="15"/>
  <c r="D426" i="15"/>
  <c r="D299" i="15"/>
  <c r="D147" i="15"/>
  <c r="D687" i="15"/>
  <c r="D574" i="15"/>
  <c r="D459" i="15"/>
  <c r="D345" i="15"/>
  <c r="D193" i="15"/>
  <c r="D41" i="15"/>
  <c r="D64" i="15"/>
  <c r="D128" i="15"/>
  <c r="D192" i="15"/>
  <c r="D256" i="15"/>
  <c r="D320" i="15"/>
  <c r="D55" i="15"/>
  <c r="D141" i="15"/>
  <c r="D226" i="15"/>
  <c r="D311" i="15"/>
  <c r="D385" i="15"/>
  <c r="D449" i="15"/>
  <c r="D513" i="15"/>
  <c r="D577" i="15"/>
  <c r="D641" i="15"/>
  <c r="D705" i="15"/>
  <c r="D769" i="15"/>
  <c r="D113" i="15"/>
  <c r="D227" i="15"/>
  <c r="D341" i="15"/>
  <c r="D428" i="15"/>
  <c r="D514" i="15"/>
  <c r="D599" i="15"/>
  <c r="D684" i="15"/>
  <c r="D770" i="15"/>
  <c r="D835" i="15"/>
  <c r="D899" i="15"/>
  <c r="D963" i="15"/>
  <c r="D1027" i="15"/>
  <c r="D1091" i="15"/>
  <c r="D1155" i="15"/>
  <c r="D1219" i="15"/>
  <c r="D1283" i="15"/>
  <c r="D1347" i="15"/>
  <c r="D1411" i="15"/>
  <c r="D1475" i="15"/>
  <c r="D1539" i="15"/>
  <c r="D1603" i="15"/>
  <c r="D2504" i="15"/>
  <c r="D2440" i="15"/>
  <c r="D2376" i="15"/>
  <c r="D2312" i="15"/>
  <c r="D2248" i="15"/>
  <c r="D2184" i="15"/>
  <c r="D2120" i="15"/>
  <c r="D2056" i="15"/>
  <c r="D1992" i="15"/>
  <c r="D1928" i="15"/>
  <c r="D1864" i="15"/>
  <c r="D1800" i="15"/>
  <c r="D1736" i="15"/>
  <c r="D1672" i="15"/>
  <c r="D1601" i="15"/>
  <c r="D1516" i="15"/>
  <c r="D1430" i="15"/>
  <c r="D1345" i="15"/>
  <c r="D1260" i="15"/>
  <c r="D1174" i="15"/>
  <c r="D1089" i="15"/>
  <c r="D1004" i="15"/>
  <c r="D918" i="15"/>
  <c r="D833" i="15"/>
  <c r="D739" i="15"/>
  <c r="D624" i="15"/>
  <c r="D511" i="15"/>
  <c r="D398" i="15"/>
  <c r="D261" i="15"/>
  <c r="D110" i="15"/>
  <c r="D659" i="15"/>
  <c r="D544" i="15"/>
  <c r="D431" i="15"/>
  <c r="D307" i="15"/>
  <c r="D154" i="15"/>
  <c r="D16" i="15"/>
  <c r="D80" i="15"/>
  <c r="D144" i="15"/>
  <c r="D208" i="15"/>
  <c r="D272" i="15"/>
  <c r="D336" i="15"/>
  <c r="D77" i="15"/>
  <c r="D162" i="15"/>
  <c r="D247" i="15"/>
  <c r="D333" i="15"/>
  <c r="D401" i="15"/>
  <c r="D465" i="15"/>
  <c r="D529" i="15"/>
  <c r="D593" i="15"/>
  <c r="D657" i="15"/>
  <c r="D721" i="15"/>
  <c r="D27" i="15"/>
  <c r="D142" i="15"/>
  <c r="D255" i="15"/>
  <c r="D364" i="15"/>
  <c r="D450" i="15"/>
  <c r="D535" i="15"/>
  <c r="D620" i="15"/>
  <c r="D706" i="15"/>
  <c r="D787" i="15"/>
  <c r="D851" i="15"/>
  <c r="D915" i="15"/>
  <c r="D979" i="15"/>
  <c r="D1043" i="15"/>
  <c r="D1107" i="15"/>
  <c r="D1171" i="15"/>
  <c r="D1235" i="15"/>
  <c r="D1299" i="15"/>
  <c r="D1363" i="15"/>
  <c r="D1427" i="15"/>
  <c r="D1491" i="15"/>
  <c r="D1555" i="15"/>
  <c r="D1619" i="15"/>
  <c r="D2488" i="15"/>
  <c r="D2424" i="15"/>
  <c r="D2360" i="15"/>
  <c r="D2296" i="15"/>
  <c r="D2232" i="15"/>
  <c r="D2168" i="15"/>
  <c r="D2104" i="15"/>
  <c r="D2040" i="15"/>
  <c r="D1976" i="15"/>
  <c r="D1912" i="15"/>
  <c r="D1848" i="15"/>
  <c r="D1784" i="15"/>
  <c r="D1720" i="15"/>
  <c r="D1656" i="15"/>
  <c r="D1580" i="15"/>
  <c r="D1494" i="15"/>
  <c r="D1409" i="15"/>
  <c r="D1324" i="15"/>
  <c r="D1238" i="15"/>
  <c r="D1153" i="15"/>
  <c r="D1068" i="15"/>
  <c r="D982" i="15"/>
  <c r="D897" i="15"/>
  <c r="D812" i="15"/>
  <c r="D710" i="15"/>
  <c r="D596" i="15"/>
  <c r="D483" i="15"/>
  <c r="D368" i="15"/>
  <c r="D223" i="15"/>
  <c r="D73" i="15"/>
  <c r="D630" i="15"/>
  <c r="D516" i="15"/>
  <c r="D403" i="15"/>
  <c r="D267" i="15"/>
  <c r="D117" i="15"/>
  <c r="D32" i="15"/>
  <c r="D96" i="15"/>
  <c r="D160" i="15"/>
  <c r="D224" i="15"/>
  <c r="D288" i="15"/>
  <c r="D13" i="15"/>
  <c r="D98" i="15"/>
  <c r="D183" i="15"/>
  <c r="D269" i="15"/>
  <c r="D353" i="15"/>
  <c r="D417" i="15"/>
  <c r="D481" i="15"/>
  <c r="D545" i="15"/>
  <c r="D609" i="15"/>
  <c r="D673" i="15"/>
  <c r="D737" i="15"/>
  <c r="D57" i="15"/>
  <c r="D170" i="15"/>
  <c r="D283" i="15"/>
  <c r="D386" i="15"/>
  <c r="D471" i="15"/>
  <c r="D556" i="15"/>
  <c r="D642" i="15"/>
  <c r="D727" i="15"/>
  <c r="D803" i="15"/>
  <c r="D867" i="15"/>
  <c r="D931" i="15"/>
  <c r="D995" i="15"/>
  <c r="D1059" i="15"/>
  <c r="D1123" i="15"/>
  <c r="D1187" i="15"/>
  <c r="D1251" i="15"/>
  <c r="D1315" i="15"/>
  <c r="D1379" i="15"/>
  <c r="D1443" i="15"/>
  <c r="D1507" i="15"/>
  <c r="D1571" i="15"/>
  <c r="C11" i="15"/>
  <c r="C26" i="15"/>
  <c r="C46" i="15"/>
  <c r="C65" i="15"/>
  <c r="C83" i="15"/>
  <c r="C102" i="15"/>
  <c r="C122" i="15"/>
  <c r="C139" i="15"/>
  <c r="C159" i="15"/>
  <c r="C179" i="15"/>
  <c r="C197" i="15"/>
  <c r="C217" i="15"/>
  <c r="C235" i="15"/>
  <c r="C254" i="15"/>
  <c r="C273" i="15"/>
  <c r="C293" i="15"/>
  <c r="C310" i="15"/>
  <c r="C330" i="15"/>
  <c r="C350" i="15"/>
  <c r="C363" i="15"/>
  <c r="C378" i="15"/>
  <c r="C392" i="15"/>
  <c r="C406" i="15"/>
  <c r="C420" i="15"/>
  <c r="C435" i="15"/>
  <c r="C448" i="15"/>
  <c r="C463" i="15"/>
  <c r="C478" i="15"/>
  <c r="C491" i="15"/>
  <c r="C506" i="15"/>
  <c r="C520" i="15"/>
  <c r="C534" i="15"/>
  <c r="C548" i="15"/>
  <c r="C563" i="15"/>
  <c r="C576" i="15"/>
  <c r="C591" i="15"/>
  <c r="C606" i="15"/>
  <c r="C619" i="15"/>
  <c r="C634" i="15"/>
  <c r="C648" i="15"/>
  <c r="C662" i="15"/>
  <c r="C676" i="15"/>
  <c r="C691" i="15"/>
  <c r="C702" i="15"/>
  <c r="C712" i="15"/>
  <c r="C720" i="15"/>
  <c r="C730" i="15"/>
  <c r="C740" i="15"/>
  <c r="C750" i="15"/>
  <c r="C758" i="15"/>
  <c r="C768" i="15"/>
  <c r="C777" i="15"/>
  <c r="C784" i="15"/>
  <c r="C792" i="15"/>
  <c r="C798" i="15"/>
  <c r="C805" i="15"/>
  <c r="C813" i="15"/>
  <c r="C820" i="15"/>
  <c r="C826" i="15"/>
  <c r="C834" i="15"/>
  <c r="C841" i="15"/>
  <c r="C848" i="15"/>
  <c r="C856" i="15"/>
  <c r="C862" i="15"/>
  <c r="C869" i="15"/>
  <c r="C877" i="15"/>
  <c r="C884" i="15"/>
  <c r="C890" i="15"/>
  <c r="C898" i="15"/>
  <c r="C905" i="15"/>
  <c r="C912" i="15"/>
  <c r="C920" i="15"/>
  <c r="C926" i="15"/>
  <c r="C933" i="15"/>
  <c r="C941" i="15"/>
  <c r="C948" i="15"/>
  <c r="C954" i="15"/>
  <c r="C962" i="15"/>
  <c r="C969" i="15"/>
  <c r="C976" i="15"/>
  <c r="C984" i="15"/>
  <c r="C990" i="15"/>
  <c r="C997" i="15"/>
  <c r="C1005" i="15"/>
  <c r="C1012" i="15"/>
  <c r="C1018" i="15"/>
  <c r="C1026" i="15"/>
  <c r="C1033" i="15"/>
  <c r="C1040" i="15"/>
  <c r="C1048" i="15"/>
  <c r="C1054" i="15"/>
  <c r="C1061" i="15"/>
  <c r="C1069" i="15"/>
  <c r="C1076" i="15"/>
  <c r="C1082" i="15"/>
  <c r="C1090" i="15"/>
  <c r="C1097" i="15"/>
  <c r="C1104" i="15"/>
  <c r="C1112" i="15"/>
  <c r="C1118" i="15"/>
  <c r="C1125" i="15"/>
  <c r="C1133" i="15"/>
  <c r="C1140" i="15"/>
  <c r="C1146" i="15"/>
  <c r="C1154" i="15"/>
  <c r="C1161" i="15"/>
  <c r="C1168" i="15"/>
  <c r="C1176" i="15"/>
  <c r="C17" i="15"/>
  <c r="C37" i="15"/>
  <c r="C54" i="15"/>
  <c r="C74" i="15"/>
  <c r="C94" i="15"/>
  <c r="C111" i="15"/>
  <c r="C131" i="15"/>
  <c r="C150" i="15"/>
  <c r="C169" i="15"/>
  <c r="C187" i="15"/>
  <c r="C207" i="15"/>
  <c r="C225" i="15"/>
  <c r="C245" i="15"/>
  <c r="C265" i="15"/>
  <c r="C282" i="15"/>
  <c r="C302" i="15"/>
  <c r="C321" i="15"/>
  <c r="C339" i="15"/>
  <c r="C356" i="15"/>
  <c r="C371" i="15"/>
  <c r="C384" i="15"/>
  <c r="C399" i="15"/>
  <c r="C414" i="15"/>
  <c r="C427" i="15"/>
  <c r="C442" i="15"/>
  <c r="C456" i="15"/>
  <c r="C470" i="15"/>
  <c r="C484" i="15"/>
  <c r="C499" i="15"/>
  <c r="C512" i="15"/>
  <c r="C527" i="15"/>
  <c r="C542" i="15"/>
  <c r="C555" i="15"/>
  <c r="C570" i="15"/>
  <c r="C584" i="15"/>
  <c r="C598" i="15"/>
  <c r="C612" i="15"/>
  <c r="C627" i="15"/>
  <c r="C640" i="15"/>
  <c r="C655" i="15"/>
  <c r="C670" i="15"/>
  <c r="C683" i="15"/>
  <c r="C698" i="15"/>
  <c r="C707" i="15"/>
  <c r="C715" i="15"/>
  <c r="C726" i="15"/>
  <c r="C735" i="15"/>
  <c r="C744" i="15"/>
  <c r="C755" i="15"/>
  <c r="C763" i="15"/>
  <c r="C772" i="15"/>
  <c r="C781" i="15"/>
  <c r="C788" i="15"/>
  <c r="C794" i="15"/>
  <c r="C802" i="15"/>
  <c r="C809" i="15"/>
  <c r="C816" i="15"/>
  <c r="C824" i="15"/>
  <c r="C830" i="15"/>
  <c r="C837" i="15"/>
  <c r="C845" i="15"/>
  <c r="C852" i="15"/>
  <c r="C858" i="15"/>
  <c r="C866" i="15"/>
  <c r="C873" i="15"/>
  <c r="C880" i="15"/>
  <c r="C888" i="15"/>
  <c r="C894" i="15"/>
  <c r="C901" i="15"/>
  <c r="C909" i="15"/>
  <c r="C916" i="15"/>
  <c r="C922" i="15"/>
  <c r="C930" i="15"/>
  <c r="C937" i="15"/>
  <c r="C944" i="15"/>
  <c r="C952" i="15"/>
  <c r="C958" i="15"/>
  <c r="C965" i="15"/>
  <c r="C973" i="15"/>
  <c r="C980" i="15"/>
  <c r="C986" i="15"/>
  <c r="C994" i="15"/>
  <c r="C1001" i="15"/>
  <c r="C1008" i="15"/>
  <c r="C1016" i="15"/>
  <c r="C1022" i="15"/>
  <c r="C1029" i="15"/>
  <c r="C1037" i="15"/>
  <c r="C1044" i="15"/>
  <c r="C1050" i="15"/>
  <c r="C1058" i="15"/>
  <c r="C1065" i="15"/>
  <c r="C1072" i="15"/>
  <c r="C1080" i="15"/>
  <c r="C1086" i="15"/>
  <c r="C1093" i="15"/>
  <c r="C1101" i="15"/>
  <c r="C1108" i="15"/>
  <c r="C1114" i="15"/>
  <c r="C1122" i="15"/>
  <c r="C1129" i="15"/>
  <c r="C1136" i="15"/>
  <c r="C1144" i="15"/>
  <c r="C1150" i="15"/>
  <c r="C1157" i="15"/>
  <c r="C1165" i="15"/>
  <c r="C1172" i="15"/>
  <c r="C1178" i="15"/>
  <c r="C1186" i="15"/>
  <c r="C1193" i="15"/>
  <c r="C1200" i="15"/>
  <c r="C1208" i="15"/>
  <c r="C1214" i="15"/>
  <c r="C1221" i="15"/>
  <c r="C1229" i="15"/>
  <c r="C1236" i="15"/>
  <c r="C1242" i="15"/>
  <c r="C1250" i="15"/>
  <c r="C1257" i="15"/>
  <c r="C1264" i="15"/>
  <c r="C1272" i="15"/>
  <c r="C1278" i="15"/>
  <c r="C1285" i="15"/>
  <c r="C1293" i="15"/>
  <c r="C1300" i="15"/>
  <c r="C1306" i="15"/>
  <c r="C1314" i="15"/>
  <c r="C1321" i="15"/>
  <c r="C1328" i="15"/>
  <c r="C1336" i="15"/>
  <c r="C1342" i="15"/>
  <c r="C1349" i="15"/>
  <c r="C1357" i="15"/>
  <c r="C1364" i="15"/>
  <c r="C1370" i="15"/>
  <c r="C1378" i="15"/>
  <c r="C1385" i="15"/>
  <c r="C1392" i="15"/>
  <c r="C1400" i="15"/>
  <c r="C1406" i="15"/>
  <c r="C1413" i="15"/>
  <c r="C1421" i="15"/>
  <c r="C1428" i="15"/>
  <c r="C1434" i="15"/>
  <c r="C1442" i="15"/>
  <c r="C1449" i="15"/>
  <c r="C1456" i="15"/>
  <c r="C1464" i="15"/>
  <c r="C1470" i="15"/>
  <c r="C1477" i="15"/>
  <c r="C1485" i="15"/>
  <c r="C1492" i="15"/>
  <c r="C1498" i="15"/>
  <c r="C1506" i="15"/>
  <c r="C1513" i="15"/>
  <c r="C1520" i="15"/>
  <c r="C1528" i="15"/>
  <c r="C1534" i="15"/>
  <c r="C1541" i="15"/>
  <c r="C1549" i="15"/>
  <c r="C1556" i="15"/>
  <c r="C1562" i="15"/>
  <c r="C1570" i="15"/>
  <c r="C1577" i="15"/>
  <c r="C1584" i="15"/>
  <c r="C1592" i="15"/>
  <c r="C1598" i="15"/>
  <c r="C1605" i="15"/>
  <c r="C1613" i="15"/>
  <c r="C1620" i="15"/>
  <c r="C1626" i="15"/>
  <c r="C1633" i="15"/>
  <c r="C1638" i="15"/>
  <c r="C1643" i="15"/>
  <c r="C1649" i="15"/>
  <c r="C1654" i="15"/>
  <c r="C1659" i="15"/>
  <c r="C1665" i="15"/>
  <c r="C1670" i="15"/>
  <c r="C1675" i="15"/>
  <c r="C1681" i="15"/>
  <c r="C1686" i="15"/>
  <c r="C1691" i="15"/>
  <c r="C1697" i="15"/>
  <c r="C1702" i="15"/>
  <c r="C1707" i="15"/>
  <c r="C1713" i="15"/>
  <c r="C1718" i="15"/>
  <c r="C1723" i="15"/>
  <c r="C1729" i="15"/>
  <c r="C1734" i="15"/>
  <c r="C1739" i="15"/>
  <c r="C1745" i="15"/>
  <c r="C1750" i="15"/>
  <c r="C1755" i="15"/>
  <c r="C1761" i="15"/>
  <c r="C1766" i="15"/>
  <c r="C1771" i="15"/>
  <c r="C1777" i="15"/>
  <c r="C1782" i="15"/>
  <c r="C1787" i="15"/>
  <c r="C1793" i="15"/>
  <c r="C47" i="15"/>
  <c r="C86" i="15"/>
  <c r="C123" i="15"/>
  <c r="C161" i="15"/>
  <c r="C201" i="15"/>
  <c r="C238" i="15"/>
  <c r="C275" i="15"/>
  <c r="C314" i="15"/>
  <c r="C351" i="15"/>
  <c r="C379" i="15"/>
  <c r="C408" i="15"/>
  <c r="C436" i="15"/>
  <c r="C464" i="15"/>
  <c r="C494" i="15"/>
  <c r="C522" i="15"/>
  <c r="C550" i="15"/>
  <c r="C579" i="15"/>
  <c r="C607" i="15"/>
  <c r="C635" i="15"/>
  <c r="C664" i="15"/>
  <c r="C692" i="15"/>
  <c r="C714" i="15"/>
  <c r="C734" i="15"/>
  <c r="C751" i="15"/>
  <c r="C771" i="15"/>
  <c r="C786" i="15"/>
  <c r="C800" i="15"/>
  <c r="C814" i="15"/>
  <c r="C829" i="15"/>
  <c r="C842" i="15"/>
  <c r="C857" i="15"/>
  <c r="C872" i="15"/>
  <c r="C885" i="15"/>
  <c r="C900" i="15"/>
  <c r="C914" i="15"/>
  <c r="C928" i="15"/>
  <c r="C942" i="15"/>
  <c r="C957" i="15"/>
  <c r="C970" i="15"/>
  <c r="C985" i="15"/>
  <c r="C1000" i="15"/>
  <c r="C1013" i="15"/>
  <c r="C1028" i="15"/>
  <c r="C1042" i="15"/>
  <c r="C1056" i="15"/>
  <c r="C1070" i="15"/>
  <c r="C1085" i="15"/>
  <c r="C1098" i="15"/>
  <c r="C1113" i="15"/>
  <c r="C1128" i="15"/>
  <c r="C1141" i="15"/>
  <c r="C1156" i="15"/>
  <c r="C1170" i="15"/>
  <c r="C1182" i="15"/>
  <c r="C1192" i="15"/>
  <c r="C1202" i="15"/>
  <c r="C1210" i="15"/>
  <c r="C1220" i="15"/>
  <c r="C1230" i="15"/>
  <c r="C1240" i="15"/>
  <c r="C1248" i="15"/>
  <c r="C1258" i="15"/>
  <c r="C1268" i="15"/>
  <c r="C1277" i="15"/>
  <c r="C1288" i="15"/>
  <c r="C1296" i="15"/>
  <c r="C1305" i="15"/>
  <c r="C1316" i="15"/>
  <c r="C1325" i="15"/>
  <c r="C1333" i="15"/>
  <c r="C1344" i="15"/>
  <c r="C1353" i="15"/>
  <c r="C1362" i="15"/>
  <c r="C1373" i="15"/>
  <c r="C1381" i="15"/>
  <c r="C1390" i="15"/>
  <c r="C1401" i="15"/>
  <c r="C1410" i="15"/>
  <c r="C1418" i="15"/>
  <c r="C1429" i="15"/>
  <c r="C1438" i="15"/>
  <c r="C1448" i="15"/>
  <c r="C1458" i="15"/>
  <c r="C1466" i="15"/>
  <c r="C1476" i="15"/>
  <c r="C1486" i="15"/>
  <c r="C1496" i="15"/>
  <c r="C1504" i="15"/>
  <c r="C1514" i="15"/>
  <c r="C1524" i="15"/>
  <c r="C1533" i="15"/>
  <c r="C1544" i="15"/>
  <c r="C1552" i="15"/>
  <c r="C1561" i="15"/>
  <c r="C1572" i="15"/>
  <c r="C1581" i="15"/>
  <c r="C1589" i="15"/>
  <c r="C1600" i="15"/>
  <c r="C1609" i="15"/>
  <c r="C1618" i="15"/>
  <c r="C1629" i="15"/>
  <c r="C1635" i="15"/>
  <c r="C1642" i="15"/>
  <c r="C1650" i="15"/>
  <c r="C1657" i="15"/>
  <c r="C1663" i="15"/>
  <c r="C1671" i="15"/>
  <c r="C1678" i="15"/>
  <c r="C1685" i="15"/>
  <c r="C1693" i="15"/>
  <c r="C1699" i="15"/>
  <c r="C1706" i="15"/>
  <c r="C1714" i="15"/>
  <c r="C1721" i="15"/>
  <c r="C1727" i="15"/>
  <c r="C1735" i="15"/>
  <c r="C1742" i="15"/>
  <c r="C1749" i="15"/>
  <c r="C1757" i="15"/>
  <c r="C1763" i="15"/>
  <c r="C1770" i="15"/>
  <c r="C1778" i="15"/>
  <c r="C1785" i="15"/>
  <c r="C1791" i="15"/>
  <c r="C1798" i="15"/>
  <c r="C1803" i="15"/>
  <c r="C1809" i="15"/>
  <c r="C1814" i="15"/>
  <c r="C1819" i="15"/>
  <c r="C1825" i="15"/>
  <c r="C1830" i="15"/>
  <c r="C1835" i="15"/>
  <c r="C1841" i="15"/>
  <c r="C1846" i="15"/>
  <c r="C1851" i="15"/>
  <c r="C1857" i="15"/>
  <c r="C1862" i="15"/>
  <c r="C1867" i="15"/>
  <c r="C1873" i="15"/>
  <c r="C1878" i="15"/>
  <c r="C1883" i="15"/>
  <c r="C1889" i="15"/>
  <c r="C1894" i="15"/>
  <c r="C1899" i="15"/>
  <c r="C1905" i="15"/>
  <c r="C1910" i="15"/>
  <c r="C1915" i="15"/>
  <c r="C1921" i="15"/>
  <c r="C1926" i="15"/>
  <c r="C1931" i="15"/>
  <c r="C1937" i="15"/>
  <c r="C1942" i="15"/>
  <c r="C1947" i="15"/>
  <c r="C1953" i="15"/>
  <c r="C1958" i="15"/>
  <c r="C1963" i="15"/>
  <c r="C1969" i="15"/>
  <c r="C1974" i="15"/>
  <c r="C1979" i="15"/>
  <c r="C1985" i="15"/>
  <c r="C1990" i="15"/>
  <c r="C1995" i="15"/>
  <c r="C2001" i="15"/>
  <c r="C2006" i="15"/>
  <c r="C2011" i="15"/>
  <c r="C2017" i="15"/>
  <c r="C2022" i="15"/>
  <c r="C2027" i="15"/>
  <c r="C2033" i="15"/>
  <c r="C2038" i="15"/>
  <c r="C2043" i="15"/>
  <c r="C2049" i="15"/>
  <c r="C2054" i="15"/>
  <c r="C2059" i="15"/>
  <c r="C2065" i="15"/>
  <c r="C2070" i="15"/>
  <c r="C2075" i="15"/>
  <c r="C2081" i="15"/>
  <c r="C2086" i="15"/>
  <c r="C2091" i="15"/>
  <c r="C2097" i="15"/>
  <c r="C2102" i="15"/>
  <c r="C2107" i="15"/>
  <c r="C2113" i="15"/>
  <c r="C2118" i="15"/>
  <c r="C2123" i="15"/>
  <c r="C2129" i="15"/>
  <c r="C2134" i="15"/>
  <c r="C2139" i="15"/>
  <c r="C2145" i="15"/>
  <c r="C2150" i="15"/>
  <c r="C2155" i="15"/>
  <c r="C2161" i="15"/>
  <c r="C2166" i="15"/>
  <c r="C2171" i="15"/>
  <c r="C2177" i="15"/>
  <c r="C2182" i="15"/>
  <c r="C2187" i="15"/>
  <c r="C2193" i="15"/>
  <c r="C2198" i="15"/>
  <c r="C2203" i="15"/>
  <c r="C2209" i="15"/>
  <c r="C2214" i="15"/>
  <c r="C2219" i="15"/>
  <c r="C2225" i="15"/>
  <c r="C2230" i="15"/>
  <c r="C2235" i="15"/>
  <c r="C2241" i="15"/>
  <c r="C2246" i="15"/>
  <c r="C2251" i="15"/>
  <c r="C2257" i="15"/>
  <c r="C2262" i="15"/>
  <c r="C2267" i="15"/>
  <c r="C2273" i="15"/>
  <c r="C2278" i="15"/>
  <c r="C2283" i="15"/>
  <c r="C2289" i="15"/>
  <c r="C2294" i="15"/>
  <c r="C2299" i="15"/>
  <c r="C2305" i="15"/>
  <c r="C2310" i="15"/>
  <c r="C2315" i="15"/>
  <c r="C2321" i="15"/>
  <c r="C2326" i="15"/>
  <c r="C2331" i="15"/>
  <c r="C2337" i="15"/>
  <c r="C2342" i="15"/>
  <c r="C2347" i="15"/>
  <c r="C2353" i="15"/>
  <c r="C2358" i="15"/>
  <c r="C2363" i="15"/>
  <c r="C2369" i="15"/>
  <c r="C2374" i="15"/>
  <c r="C2379" i="15"/>
  <c r="C2385" i="15"/>
  <c r="C2390" i="15"/>
  <c r="C2395" i="15"/>
  <c r="C2401" i="15"/>
  <c r="C2406" i="15"/>
  <c r="C2411" i="15"/>
  <c r="C2417" i="15"/>
  <c r="C2422" i="15"/>
  <c r="C2427" i="15"/>
  <c r="C2433" i="15"/>
  <c r="C2438" i="15"/>
  <c r="C2443" i="15"/>
  <c r="C2449" i="15"/>
  <c r="C2454" i="15"/>
  <c r="C2459" i="15"/>
  <c r="C2465" i="15"/>
  <c r="C2470" i="15"/>
  <c r="C2475" i="15"/>
  <c r="C2481" i="15"/>
  <c r="C2486" i="15"/>
  <c r="C2491" i="15"/>
  <c r="C2497" i="15"/>
  <c r="C2502" i="15"/>
  <c r="C2507" i="15"/>
  <c r="C2513" i="15"/>
  <c r="C2518" i="15"/>
  <c r="C2523" i="15"/>
  <c r="C2529" i="15"/>
  <c r="C19" i="15"/>
  <c r="C58" i="15"/>
  <c r="C95" i="15"/>
  <c r="C133" i="15"/>
  <c r="C171" i="15"/>
  <c r="C209" i="15"/>
  <c r="C246" i="15"/>
  <c r="C286" i="15"/>
  <c r="C323" i="15"/>
  <c r="C358" i="15"/>
  <c r="C387" i="15"/>
  <c r="C415" i="15"/>
  <c r="C443" i="15"/>
  <c r="C472" i="15"/>
  <c r="C500" i="15"/>
  <c r="C528" i="15"/>
  <c r="C558" i="15"/>
  <c r="C586" i="15"/>
  <c r="C614" i="15"/>
  <c r="C643" i="15"/>
  <c r="C671" i="15"/>
  <c r="C699" i="15"/>
  <c r="C719" i="15"/>
  <c r="C736" i="15"/>
  <c r="C756" i="15"/>
  <c r="C776" i="15"/>
  <c r="C789" i="15"/>
  <c r="C804" i="15"/>
  <c r="C818" i="15"/>
  <c r="C832" i="15"/>
  <c r="C846" i="15"/>
  <c r="C861" i="15"/>
  <c r="C874" i="15"/>
  <c r="C889" i="15"/>
  <c r="C904" i="15"/>
  <c r="C917" i="15"/>
  <c r="C932" i="15"/>
  <c r="C946" i="15"/>
  <c r="C960" i="15"/>
  <c r="C974" i="15"/>
  <c r="C989" i="15"/>
  <c r="C1002" i="15"/>
  <c r="C1017" i="15"/>
  <c r="C1032" i="15"/>
  <c r="C1045" i="15"/>
  <c r="C1060" i="15"/>
  <c r="C1074" i="15"/>
  <c r="C1088" i="15"/>
  <c r="C1102" i="15"/>
  <c r="C1117" i="15"/>
  <c r="C1130" i="15"/>
  <c r="C1145" i="15"/>
  <c r="C1160" i="15"/>
  <c r="C1173" i="15"/>
  <c r="C1184" i="15"/>
  <c r="C1194" i="15"/>
  <c r="C1204" i="15"/>
  <c r="C1213" i="15"/>
  <c r="C1224" i="15"/>
  <c r="C1232" i="15"/>
  <c r="C1241" i="15"/>
  <c r="C1252" i="15"/>
  <c r="C1261" i="15"/>
  <c r="C1269" i="15"/>
  <c r="C1280" i="15"/>
  <c r="C1289" i="15"/>
  <c r="C1298" i="15"/>
  <c r="C1309" i="15"/>
  <c r="C1317" i="15"/>
  <c r="C1326" i="15"/>
  <c r="C1337" i="15"/>
  <c r="C1346" i="15"/>
  <c r="C1354" i="15"/>
  <c r="C1365" i="15"/>
  <c r="C1374" i="15"/>
  <c r="C1384" i="15"/>
  <c r="C1394" i="15"/>
  <c r="C1402" i="15"/>
  <c r="C1412" i="15"/>
  <c r="C1422" i="15"/>
  <c r="C1432" i="15"/>
  <c r="C1440" i="15"/>
  <c r="C1450" i="15"/>
  <c r="C1460" i="15"/>
  <c r="C1469" i="15"/>
  <c r="C1480" i="15"/>
  <c r="C1488" i="15"/>
  <c r="C1497" i="15"/>
  <c r="C1508" i="15"/>
  <c r="C1517" i="15"/>
  <c r="C1525" i="15"/>
  <c r="C1536" i="15"/>
  <c r="C1545" i="15"/>
  <c r="C1554" i="15"/>
  <c r="C1565" i="15"/>
  <c r="C1573" i="15"/>
  <c r="C1582" i="15"/>
  <c r="C1593" i="15"/>
  <c r="C1602" i="15"/>
  <c r="C1610" i="15"/>
  <c r="C1621" i="15"/>
  <c r="C1630" i="15"/>
  <c r="C1637" i="15"/>
  <c r="C1645" i="15"/>
  <c r="C1651" i="15"/>
  <c r="C1658" i="15"/>
  <c r="C1666" i="15"/>
  <c r="C1673" i="15"/>
  <c r="C1679" i="15"/>
  <c r="C1687" i="15"/>
  <c r="C1694" i="15"/>
  <c r="C1701" i="15"/>
  <c r="C1709" i="15"/>
  <c r="C1715" i="15"/>
  <c r="C1722" i="15"/>
  <c r="C1730" i="15"/>
  <c r="C1737" i="15"/>
  <c r="C1743" i="15"/>
  <c r="C1751" i="15"/>
  <c r="C1758" i="15"/>
  <c r="C1765" i="15"/>
  <c r="C1773" i="15"/>
  <c r="C1779" i="15"/>
  <c r="C1786" i="15"/>
  <c r="C1794" i="15"/>
  <c r="C1799" i="15"/>
  <c r="C1805" i="15"/>
  <c r="C1810" i="15"/>
  <c r="C1815" i="15"/>
  <c r="C1821" i="15"/>
  <c r="C1826" i="15"/>
  <c r="C1831" i="15"/>
  <c r="C1837" i="15"/>
  <c r="C1842" i="15"/>
  <c r="C1847" i="15"/>
  <c r="C1853" i="15"/>
  <c r="C1858" i="15"/>
  <c r="C1863" i="15"/>
  <c r="C1869" i="15"/>
  <c r="C1874" i="15"/>
  <c r="C1879" i="15"/>
  <c r="C1885" i="15"/>
  <c r="C1890" i="15"/>
  <c r="C1895" i="15"/>
  <c r="C1901" i="15"/>
  <c r="C1906" i="15"/>
  <c r="C1911" i="15"/>
  <c r="C1917" i="15"/>
  <c r="C1922" i="15"/>
  <c r="C1927" i="15"/>
  <c r="C1933" i="15"/>
  <c r="C1938" i="15"/>
  <c r="C1943" i="15"/>
  <c r="C1949" i="15"/>
  <c r="C1954" i="15"/>
  <c r="C1959" i="15"/>
  <c r="C1965" i="15"/>
  <c r="C1970" i="15"/>
  <c r="C1975" i="15"/>
  <c r="C1981" i="15"/>
  <c r="C1986" i="15"/>
  <c r="C1991" i="15"/>
  <c r="C1997" i="15"/>
  <c r="C2002" i="15"/>
  <c r="C2007" i="15"/>
  <c r="C2013" i="15"/>
  <c r="C2018" i="15"/>
  <c r="C2023" i="15"/>
  <c r="C2029" i="15"/>
  <c r="C2034" i="15"/>
  <c r="C2039" i="15"/>
  <c r="C2045" i="15"/>
  <c r="C2050" i="15"/>
  <c r="C2055" i="15"/>
  <c r="C2061" i="15"/>
  <c r="C2066" i="15"/>
  <c r="C2071" i="15"/>
  <c r="C2077" i="15"/>
  <c r="C2082" i="15"/>
  <c r="C2087" i="15"/>
  <c r="C2093" i="15"/>
  <c r="C2098" i="15"/>
  <c r="C2103" i="15"/>
  <c r="C2109" i="15"/>
  <c r="C2114" i="15"/>
  <c r="C2119" i="15"/>
  <c r="C2125" i="15"/>
  <c r="C2130" i="15"/>
  <c r="C2135" i="15"/>
  <c r="C2141" i="15"/>
  <c r="C2146" i="15"/>
  <c r="C2151" i="15"/>
  <c r="C2157" i="15"/>
  <c r="C2162" i="15"/>
  <c r="C2167" i="15"/>
  <c r="C2173" i="15"/>
  <c r="C2178" i="15"/>
  <c r="C2183" i="15"/>
  <c r="C2189" i="15"/>
  <c r="C2194" i="15"/>
  <c r="C2199" i="15"/>
  <c r="C2205" i="15"/>
  <c r="C2210" i="15"/>
  <c r="C2215" i="15"/>
  <c r="C2221" i="15"/>
  <c r="C2226" i="15"/>
  <c r="C2231" i="15"/>
  <c r="C2237" i="15"/>
  <c r="C2242" i="15"/>
  <c r="C2247" i="15"/>
  <c r="C2253" i="15"/>
  <c r="C2258" i="15"/>
  <c r="C2263" i="15"/>
  <c r="C2269" i="15"/>
  <c r="C2274" i="15"/>
  <c r="C2279" i="15"/>
  <c r="C2285" i="15"/>
  <c r="C2290" i="15"/>
  <c r="C2295" i="15"/>
  <c r="C2301" i="15"/>
  <c r="C2306" i="15"/>
  <c r="C2311" i="15"/>
  <c r="C2317" i="15"/>
  <c r="C2322" i="15"/>
  <c r="C2327" i="15"/>
  <c r="C2333" i="15"/>
  <c r="C2338" i="15"/>
  <c r="C2343" i="15"/>
  <c r="C2349" i="15"/>
  <c r="C2354" i="15"/>
  <c r="C2359" i="15"/>
  <c r="C2365" i="15"/>
  <c r="C2370" i="15"/>
  <c r="C2375" i="15"/>
  <c r="C2381" i="15"/>
  <c r="C2386" i="15"/>
  <c r="C2391" i="15"/>
  <c r="C2397" i="15"/>
  <c r="C2402" i="15"/>
  <c r="C2407" i="15"/>
  <c r="C2413" i="15"/>
  <c r="C2418" i="15"/>
  <c r="C2423" i="15"/>
  <c r="C2429" i="15"/>
  <c r="C2434" i="15"/>
  <c r="C2439" i="15"/>
  <c r="C2445" i="15"/>
  <c r="C2450" i="15"/>
  <c r="C2455" i="15"/>
  <c r="C2461" i="15"/>
  <c r="C2466" i="15"/>
  <c r="C2471" i="15"/>
  <c r="C2477" i="15"/>
  <c r="C2482" i="15"/>
  <c r="C2487" i="15"/>
  <c r="C2493" i="15"/>
  <c r="C2498" i="15"/>
  <c r="C2503" i="15"/>
  <c r="C2509" i="15"/>
  <c r="C2514" i="15"/>
  <c r="C2519" i="15"/>
  <c r="C2525" i="15"/>
  <c r="C2530" i="15"/>
  <c r="C30" i="15"/>
  <c r="C105" i="15"/>
  <c r="C181" i="15"/>
  <c r="C257" i="15"/>
  <c r="C331" i="15"/>
  <c r="C394" i="15"/>
  <c r="C451" i="15"/>
  <c r="C507" i="15"/>
  <c r="C564" i="15"/>
  <c r="C622" i="15"/>
  <c r="C678" i="15"/>
  <c r="C723" i="15"/>
  <c r="C762" i="15"/>
  <c r="C793" i="15"/>
  <c r="C821" i="15"/>
  <c r="C850" i="15"/>
  <c r="C878" i="15"/>
  <c r="C906" i="15"/>
  <c r="C936" i="15"/>
  <c r="C964" i="15"/>
  <c r="C992" i="15"/>
  <c r="C1021" i="15"/>
  <c r="C1049" i="15"/>
  <c r="C1077" i="15"/>
  <c r="C1106" i="15"/>
  <c r="C1134" i="15"/>
  <c r="C1162" i="15"/>
  <c r="C1188" i="15"/>
  <c r="C1205" i="15"/>
  <c r="C1225" i="15"/>
  <c r="C1245" i="15"/>
  <c r="C1262" i="15"/>
  <c r="C1282" i="15"/>
  <c r="C1301" i="15"/>
  <c r="C1320" i="15"/>
  <c r="C1338" i="15"/>
  <c r="C1358" i="15"/>
  <c r="C1376" i="15"/>
  <c r="C1396" i="15"/>
  <c r="C1416" i="15"/>
  <c r="C1433" i="15"/>
  <c r="C1453" i="15"/>
  <c r="C1472" i="15"/>
  <c r="C1490" i="15"/>
  <c r="C1509" i="15"/>
  <c r="C1529" i="15"/>
  <c r="C1546" i="15"/>
  <c r="C1566" i="15"/>
  <c r="C1586" i="15"/>
  <c r="C1604" i="15"/>
  <c r="C1624" i="15"/>
  <c r="C1639" i="15"/>
  <c r="C1653" i="15"/>
  <c r="C1667" i="15"/>
  <c r="C1682" i="15"/>
  <c r="C1695" i="15"/>
  <c r="C1710" i="15"/>
  <c r="C1725" i="15"/>
  <c r="C1738" i="15"/>
  <c r="C1753" i="15"/>
  <c r="C1767" i="15"/>
  <c r="C1781" i="15"/>
  <c r="C1795" i="15"/>
  <c r="C1806" i="15"/>
  <c r="C1817" i="15"/>
  <c r="C1827" i="15"/>
  <c r="C1838" i="15"/>
  <c r="C1849" i="15"/>
  <c r="C1859" i="15"/>
  <c r="C1870" i="15"/>
  <c r="C1881" i="15"/>
  <c r="C1891" i="15"/>
  <c r="C1902" i="15"/>
  <c r="C1913" i="15"/>
  <c r="C1923" i="15"/>
  <c r="C1934" i="15"/>
  <c r="C1945" i="15"/>
  <c r="C1955" i="15"/>
  <c r="C1966" i="15"/>
  <c r="C1977" i="15"/>
  <c r="C1987" i="15"/>
  <c r="C1998" i="15"/>
  <c r="C2009" i="15"/>
  <c r="C2019" i="15"/>
  <c r="C2030" i="15"/>
  <c r="C2041" i="15"/>
  <c r="C2051" i="15"/>
  <c r="C2062" i="15"/>
  <c r="C2073" i="15"/>
  <c r="C2083" i="15"/>
  <c r="C2094" i="15"/>
  <c r="C2105" i="15"/>
  <c r="C2115" i="15"/>
  <c r="C2126" i="15"/>
  <c r="C2137" i="15"/>
  <c r="C2147" i="15"/>
  <c r="C2158" i="15"/>
  <c r="C2169" i="15"/>
  <c r="C2179" i="15"/>
  <c r="C2190" i="15"/>
  <c r="C2201" i="15"/>
  <c r="C2211" i="15"/>
  <c r="C2222" i="15"/>
  <c r="C2233" i="15"/>
  <c r="C2243" i="15"/>
  <c r="C2254" i="15"/>
  <c r="C2265" i="15"/>
  <c r="C2275" i="15"/>
  <c r="C2286" i="15"/>
  <c r="C2297" i="15"/>
  <c r="C2307" i="15"/>
  <c r="C2318" i="15"/>
  <c r="C2329" i="15"/>
  <c r="C2339" i="15"/>
  <c r="C2350" i="15"/>
  <c r="C2361" i="15"/>
  <c r="C2371" i="15"/>
  <c r="C2382" i="15"/>
  <c r="C2393" i="15"/>
  <c r="C2403" i="15"/>
  <c r="C2414" i="15"/>
  <c r="C2425" i="15"/>
  <c r="C2435" i="15"/>
  <c r="C2446" i="15"/>
  <c r="C2457" i="15"/>
  <c r="C2467" i="15"/>
  <c r="C2478" i="15"/>
  <c r="C2489" i="15"/>
  <c r="C2499" i="15"/>
  <c r="C2510" i="15"/>
  <c r="C2521" i="15"/>
  <c r="C2531" i="15"/>
  <c r="C38" i="15"/>
  <c r="C115" i="15"/>
  <c r="C190" i="15"/>
  <c r="C266" i="15"/>
  <c r="C342" i="15"/>
  <c r="C400" i="15"/>
  <c r="C458" i="15"/>
  <c r="C515" i="15"/>
  <c r="C571" i="15"/>
  <c r="C628" i="15"/>
  <c r="C686" i="15"/>
  <c r="C728" i="15"/>
  <c r="C766" i="15"/>
  <c r="C797" i="15"/>
  <c r="C825" i="15"/>
  <c r="C853" i="15"/>
  <c r="C882" i="15"/>
  <c r="C910" i="15"/>
  <c r="C938" i="15"/>
  <c r="C968" i="15"/>
  <c r="C996" i="15"/>
  <c r="C1024" i="15"/>
  <c r="C1053" i="15"/>
  <c r="C1081" i="15"/>
  <c r="C1109" i="15"/>
  <c r="C1138" i="15"/>
  <c r="C1166" i="15"/>
  <c r="C1189" i="15"/>
  <c r="C1209" i="15"/>
  <c r="C1226" i="15"/>
  <c r="C1246" i="15"/>
  <c r="C1266" i="15"/>
  <c r="C1284" i="15"/>
  <c r="C1304" i="15"/>
  <c r="C1322" i="15"/>
  <c r="C1341" i="15"/>
  <c r="C1360" i="15"/>
  <c r="C1380" i="15"/>
  <c r="C1397" i="15"/>
  <c r="C1417" i="15"/>
  <c r="C1437" i="15"/>
  <c r="C1454" i="15"/>
  <c r="C1474" i="15"/>
  <c r="C1493" i="15"/>
  <c r="C1512" i="15"/>
  <c r="C1530" i="15"/>
  <c r="C1550" i="15"/>
  <c r="C1568" i="15"/>
  <c r="C1588" i="15"/>
  <c r="C1608" i="15"/>
  <c r="C1625" i="15"/>
  <c r="C1641" i="15"/>
  <c r="C1655" i="15"/>
  <c r="C1669" i="15"/>
  <c r="C1683" i="15"/>
  <c r="C1698" i="15"/>
  <c r="C1711" i="15"/>
  <c r="C1726" i="15"/>
  <c r="C1741" i="15"/>
  <c r="C1754" i="15"/>
  <c r="C1769" i="15"/>
  <c r="C1783" i="15"/>
  <c r="C1797" i="15"/>
  <c r="C1807" i="15"/>
  <c r="C1818" i="15"/>
  <c r="C1829" i="15"/>
  <c r="C1839" i="15"/>
  <c r="C1850" i="15"/>
  <c r="C1861" i="15"/>
  <c r="C1871" i="15"/>
  <c r="C1882" i="15"/>
  <c r="C1893" i="15"/>
  <c r="C1903" i="15"/>
  <c r="C1914" i="15"/>
  <c r="C1925" i="15"/>
  <c r="C1935" i="15"/>
  <c r="C1946" i="15"/>
  <c r="C1957" i="15"/>
  <c r="C1967" i="15"/>
  <c r="C1978" i="15"/>
  <c r="C1989" i="15"/>
  <c r="C1999" i="15"/>
  <c r="C2010" i="15"/>
  <c r="C2021" i="15"/>
  <c r="C2031" i="15"/>
  <c r="C2042" i="15"/>
  <c r="C2053" i="15"/>
  <c r="C2063" i="15"/>
  <c r="C2074" i="15"/>
  <c r="C2085" i="15"/>
  <c r="C2095" i="15"/>
  <c r="C2106" i="15"/>
  <c r="C2117" i="15"/>
  <c r="C2127" i="15"/>
  <c r="C2138" i="15"/>
  <c r="C2149" i="15"/>
  <c r="C2159" i="15"/>
  <c r="C2170" i="15"/>
  <c r="C2181" i="15"/>
  <c r="C2191" i="15"/>
  <c r="C2202" i="15"/>
  <c r="C2213" i="15"/>
  <c r="C2223" i="15"/>
  <c r="C2234" i="15"/>
  <c r="C2245" i="15"/>
  <c r="C2255" i="15"/>
  <c r="C2266" i="15"/>
  <c r="C2277" i="15"/>
  <c r="C2287" i="15"/>
  <c r="C2298" i="15"/>
  <c r="C2309" i="15"/>
  <c r="C2319" i="15"/>
  <c r="C2330" i="15"/>
  <c r="C2341" i="15"/>
  <c r="C2351" i="15"/>
  <c r="C2362" i="15"/>
  <c r="C2373" i="15"/>
  <c r="C2383" i="15"/>
  <c r="C2394" i="15"/>
  <c r="C2405" i="15"/>
  <c r="C2415" i="15"/>
  <c r="C2426" i="15"/>
  <c r="C2437" i="15"/>
  <c r="C2447" i="15"/>
  <c r="C2458" i="15"/>
  <c r="C2469" i="15"/>
  <c r="C2479" i="15"/>
  <c r="C2490" i="15"/>
  <c r="C2501" i="15"/>
  <c r="C2511" i="15"/>
  <c r="C2522" i="15"/>
  <c r="C67" i="15"/>
  <c r="C143" i="15"/>
  <c r="C218" i="15"/>
  <c r="C294" i="15"/>
  <c r="C366" i="15"/>
  <c r="C422" i="15"/>
  <c r="C479" i="15"/>
  <c r="C536" i="15"/>
  <c r="C592" i="15"/>
  <c r="C650" i="15"/>
  <c r="C704" i="15"/>
  <c r="C742" i="15"/>
  <c r="C778" i="15"/>
  <c r="C808" i="15"/>
  <c r="C836" i="15"/>
  <c r="C864" i="15"/>
  <c r="C893" i="15"/>
  <c r="C921" i="15"/>
  <c r="C949" i="15"/>
  <c r="C978" i="15"/>
  <c r="C1006" i="15"/>
  <c r="C1034" i="15"/>
  <c r="C1064" i="15"/>
  <c r="C1092" i="15"/>
  <c r="C1120" i="15"/>
  <c r="C1149" i="15"/>
  <c r="C1177" i="15"/>
  <c r="C1197" i="15"/>
  <c r="C1216" i="15"/>
  <c r="C1234" i="15"/>
  <c r="C1253" i="15"/>
  <c r="C1273" i="15"/>
  <c r="C1290" i="15"/>
  <c r="C1310" i="15"/>
  <c r="C1330" i="15"/>
  <c r="C1348" i="15"/>
  <c r="C1368" i="15"/>
  <c r="C1386" i="15"/>
  <c r="C1405" i="15"/>
  <c r="C1424" i="15"/>
  <c r="C1444" i="15"/>
  <c r="C1461" i="15"/>
  <c r="C1481" i="15"/>
  <c r="C1501" i="15"/>
  <c r="C1518" i="15"/>
  <c r="C1538" i="15"/>
  <c r="C1557" i="15"/>
  <c r="C1576" i="15"/>
  <c r="C1594" i="15"/>
  <c r="C1614" i="15"/>
  <c r="C1631" i="15"/>
  <c r="C1646" i="15"/>
  <c r="C1661" i="15"/>
  <c r="C1674" i="15"/>
  <c r="C1689" i="15"/>
  <c r="C1703" i="15"/>
  <c r="C1717" i="15"/>
  <c r="C1731" i="15"/>
  <c r="C1746" i="15"/>
  <c r="C1759" i="15"/>
  <c r="C1774" i="15"/>
  <c r="C1789" i="15"/>
  <c r="C1801" i="15"/>
  <c r="C1811" i="15"/>
  <c r="C1822" i="15"/>
  <c r="C1833" i="15"/>
  <c r="C1843" i="15"/>
  <c r="C1854" i="15"/>
  <c r="C1865" i="15"/>
  <c r="C1875" i="15"/>
  <c r="C1886" i="15"/>
  <c r="C1897" i="15"/>
  <c r="C1907" i="15"/>
  <c r="C1918" i="15"/>
  <c r="C1929" i="15"/>
  <c r="C1939" i="15"/>
  <c r="C1950" i="15"/>
  <c r="C1961" i="15"/>
  <c r="C1971" i="15"/>
  <c r="C1982" i="15"/>
  <c r="C1993" i="15"/>
  <c r="C2003" i="15"/>
  <c r="C2014" i="15"/>
  <c r="C2025" i="15"/>
  <c r="C2035" i="15"/>
  <c r="C2046" i="15"/>
  <c r="C2057" i="15"/>
  <c r="C2067" i="15"/>
  <c r="C2078" i="15"/>
  <c r="C2089" i="15"/>
  <c r="C2099" i="15"/>
  <c r="C2110" i="15"/>
  <c r="C2121" i="15"/>
  <c r="C2131" i="15"/>
  <c r="C2142" i="15"/>
  <c r="C2153" i="15"/>
  <c r="C2163" i="15"/>
  <c r="C2174" i="15"/>
  <c r="C2185" i="15"/>
  <c r="C2195" i="15"/>
  <c r="C2206" i="15"/>
  <c r="C2217" i="15"/>
  <c r="C2227" i="15"/>
  <c r="C2238" i="15"/>
  <c r="C2249" i="15"/>
  <c r="C2259" i="15"/>
  <c r="C2270" i="15"/>
  <c r="C2281" i="15"/>
  <c r="C2291" i="15"/>
  <c r="C2302" i="15"/>
  <c r="C2313" i="15"/>
  <c r="C2323" i="15"/>
  <c r="C2334" i="15"/>
  <c r="C2345" i="15"/>
  <c r="C2355" i="15"/>
  <c r="C2366" i="15"/>
  <c r="C2377" i="15"/>
  <c r="C2387" i="15"/>
  <c r="C2398" i="15"/>
  <c r="C2409" i="15"/>
  <c r="C2419" i="15"/>
  <c r="C2430" i="15"/>
  <c r="C2441" i="15"/>
  <c r="C2451" i="15"/>
  <c r="C2462" i="15"/>
  <c r="C2473" i="15"/>
  <c r="C2483" i="15"/>
  <c r="C2494" i="15"/>
  <c r="C2505" i="15"/>
  <c r="C2515" i="15"/>
  <c r="C2526" i="15"/>
  <c r="C75" i="15"/>
  <c r="C153" i="15"/>
  <c r="C229" i="15"/>
  <c r="C303" i="15"/>
  <c r="C372" i="15"/>
  <c r="C430" i="15"/>
  <c r="C486" i="15"/>
  <c r="C543" i="15"/>
  <c r="C600" i="15"/>
  <c r="C656" i="15"/>
  <c r="C708" i="15"/>
  <c r="C747" i="15"/>
  <c r="C782" i="15"/>
  <c r="C810" i="15"/>
  <c r="C840" i="15"/>
  <c r="C868" i="15"/>
  <c r="C896" i="15"/>
  <c r="C925" i="15"/>
  <c r="C953" i="15"/>
  <c r="C981" i="15"/>
  <c r="C1010" i="15"/>
  <c r="C1038" i="15"/>
  <c r="C1066" i="15"/>
  <c r="C1096" i="15"/>
  <c r="C1198" i="15"/>
  <c r="C1274" i="15"/>
  <c r="C1352" i="15"/>
  <c r="C1426" i="15"/>
  <c r="C1502" i="15"/>
  <c r="C1578" i="15"/>
  <c r="C1647" i="15"/>
  <c r="C1705" i="15"/>
  <c r="C1762" i="15"/>
  <c r="C1813" i="15"/>
  <c r="C1855" i="15"/>
  <c r="C1898" i="15"/>
  <c r="C1941" i="15"/>
  <c r="C1983" i="15"/>
  <c r="C2026" i="15"/>
  <c r="C2069" i="15"/>
  <c r="C2111" i="15"/>
  <c r="C2154" i="15"/>
  <c r="C2197" i="15"/>
  <c r="C2239" i="15"/>
  <c r="C2282" i="15"/>
  <c r="C2325" i="15"/>
  <c r="C2367" i="15"/>
  <c r="C2410" i="15"/>
  <c r="C2453" i="15"/>
  <c r="C2495" i="15"/>
  <c r="C1124" i="15"/>
  <c r="C1218" i="15"/>
  <c r="C1294" i="15"/>
  <c r="C1369" i="15"/>
  <c r="C1445" i="15"/>
  <c r="C1522" i="15"/>
  <c r="C1597" i="15"/>
  <c r="C1662" i="15"/>
  <c r="C1719" i="15"/>
  <c r="C1775" i="15"/>
  <c r="C1823" i="15"/>
  <c r="C1866" i="15"/>
  <c r="C1909" i="15"/>
  <c r="C1951" i="15"/>
  <c r="C1994" i="15"/>
  <c r="C2037" i="15"/>
  <c r="C2079" i="15"/>
  <c r="C2122" i="15"/>
  <c r="C2165" i="15"/>
  <c r="C2207" i="15"/>
  <c r="C2250" i="15"/>
  <c r="C2293" i="15"/>
  <c r="C2335" i="15"/>
  <c r="C2378" i="15"/>
  <c r="C2421" i="15"/>
  <c r="C2463" i="15"/>
  <c r="C2506" i="15"/>
  <c r="C1152" i="15"/>
  <c r="C1237" i="15"/>
  <c r="C1312" i="15"/>
  <c r="C1389" i="15"/>
  <c r="C1465" i="15"/>
  <c r="C1540" i="15"/>
  <c r="C1616" i="15"/>
  <c r="C1677" i="15"/>
  <c r="C1733" i="15"/>
  <c r="C1790" i="15"/>
  <c r="C1834" i="15"/>
  <c r="C1877" i="15"/>
  <c r="C1919" i="15"/>
  <c r="C1962" i="15"/>
  <c r="C2005" i="15"/>
  <c r="C2047" i="15"/>
  <c r="C2090" i="15"/>
  <c r="C2133" i="15"/>
  <c r="C2175" i="15"/>
  <c r="C2218" i="15"/>
  <c r="C2261" i="15"/>
  <c r="C2303" i="15"/>
  <c r="C2346" i="15"/>
  <c r="C2389" i="15"/>
  <c r="C2431" i="15"/>
  <c r="C2474" i="15"/>
  <c r="C2517" i="15"/>
  <c r="C1181" i="15"/>
  <c r="C1256" i="15"/>
  <c r="C1332" i="15"/>
  <c r="C1408" i="15"/>
  <c r="C1482" i="15"/>
  <c r="C1560" i="15"/>
  <c r="C1634" i="15"/>
  <c r="C1690" i="15"/>
  <c r="C1747" i="15"/>
  <c r="C1802" i="15"/>
  <c r="C1845" i="15"/>
  <c r="C1887" i="15"/>
  <c r="C1930" i="15"/>
  <c r="C1973" i="15"/>
  <c r="C2015" i="15"/>
  <c r="C2058" i="15"/>
  <c r="C2101" i="15"/>
  <c r="C2143" i="15"/>
  <c r="C2186" i="15"/>
  <c r="C2229" i="15"/>
  <c r="C2271" i="15"/>
  <c r="C2314" i="15"/>
  <c r="C2357" i="15"/>
  <c r="C2399" i="15"/>
  <c r="C2442" i="15"/>
  <c r="C2485" i="15"/>
  <c r="C2527" i="15"/>
  <c r="C2524" i="15"/>
  <c r="C2508" i="15"/>
  <c r="C2492" i="15"/>
  <c r="C2476" i="15"/>
  <c r="C2460" i="15"/>
  <c r="C2444" i="15"/>
  <c r="C2428" i="15"/>
  <c r="C2412" i="15"/>
  <c r="C2396" i="15"/>
  <c r="C2380" i="15"/>
  <c r="C2364" i="15"/>
  <c r="C2348" i="15"/>
  <c r="C2332" i="15"/>
  <c r="C2316" i="15"/>
  <c r="C2300" i="15"/>
  <c r="C2284" i="15"/>
  <c r="C2268" i="15"/>
  <c r="C2252" i="15"/>
  <c r="C2236" i="15"/>
  <c r="C2220" i="15"/>
  <c r="C2204" i="15"/>
  <c r="C2188" i="15"/>
  <c r="C2172" i="15"/>
  <c r="C2156" i="15"/>
  <c r="C2140" i="15"/>
  <c r="C2124" i="15"/>
  <c r="C2108" i="15"/>
  <c r="C2092" i="15"/>
  <c r="C2076" i="15"/>
  <c r="C2060" i="15"/>
  <c r="C2044" i="15"/>
  <c r="C2028" i="15"/>
  <c r="C2012" i="15"/>
  <c r="C1996" i="15"/>
  <c r="C1980" i="15"/>
  <c r="C1964" i="15"/>
  <c r="C1948" i="15"/>
  <c r="C1932" i="15"/>
  <c r="C1916" i="15"/>
  <c r="C1900" i="15"/>
  <c r="C1884" i="15"/>
  <c r="C1868" i="15"/>
  <c r="C1852" i="15"/>
  <c r="C1836" i="15"/>
  <c r="C1820" i="15"/>
  <c r="C1804" i="15"/>
  <c r="C1788" i="15"/>
  <c r="C1772" i="15"/>
  <c r="C1756" i="15"/>
  <c r="C1740" i="15"/>
  <c r="C1724" i="15"/>
  <c r="C1708" i="15"/>
  <c r="C1692" i="15"/>
  <c r="C1676" i="15"/>
  <c r="C1660" i="15"/>
  <c r="C1644" i="15"/>
  <c r="C1628" i="15"/>
  <c r="C1606" i="15"/>
  <c r="C1585" i="15"/>
  <c r="C1564" i="15"/>
  <c r="C1542" i="15"/>
  <c r="C1521" i="15"/>
  <c r="C1500" i="15"/>
  <c r="C1478" i="15"/>
  <c r="C1457" i="15"/>
  <c r="C1436" i="15"/>
  <c r="C1414" i="15"/>
  <c r="C1393" i="15"/>
  <c r="C1372" i="15"/>
  <c r="C1350" i="15"/>
  <c r="C1329" i="15"/>
  <c r="C1308" i="15"/>
  <c r="C1286" i="15"/>
  <c r="C1265" i="15"/>
  <c r="C1244" i="15"/>
  <c r="C1222" i="15"/>
  <c r="C1201" i="15"/>
  <c r="C1180" i="15"/>
  <c r="C1158" i="15"/>
  <c r="C1137" i="15"/>
  <c r="C1116" i="15"/>
  <c r="C1094" i="15"/>
  <c r="C1073" i="15"/>
  <c r="C1052" i="15"/>
  <c r="C1030" i="15"/>
  <c r="C1009" i="15"/>
  <c r="C988" i="15"/>
  <c r="C966" i="15"/>
  <c r="C945" i="15"/>
  <c r="C924" i="15"/>
  <c r="C902" i="15"/>
  <c r="C881" i="15"/>
  <c r="C860" i="15"/>
  <c r="C838" i="15"/>
  <c r="C817" i="15"/>
  <c r="C796" i="15"/>
  <c r="C774" i="15"/>
  <c r="C746" i="15"/>
  <c r="C718" i="15"/>
  <c r="C688" i="15"/>
  <c r="C660" i="15"/>
  <c r="C632" i="15"/>
  <c r="C603" i="15"/>
  <c r="C575" i="15"/>
  <c r="C547" i="15"/>
  <c r="C518" i="15"/>
  <c r="C490" i="15"/>
  <c r="C462" i="15"/>
  <c r="C432" i="15"/>
  <c r="C404" i="15"/>
  <c r="C376" i="15"/>
  <c r="C346" i="15"/>
  <c r="C309" i="15"/>
  <c r="C271" i="15"/>
  <c r="C233" i="15"/>
  <c r="C195" i="15"/>
  <c r="C158" i="15"/>
  <c r="C118" i="15"/>
  <c r="C81" i="15"/>
  <c r="C43" i="15"/>
  <c r="C694" i="15"/>
  <c r="C666" i="15"/>
  <c r="C638" i="15"/>
  <c r="C608" i="15"/>
  <c r="C580" i="15"/>
  <c r="C552" i="15"/>
  <c r="C523" i="15"/>
  <c r="C495" i="15"/>
  <c r="C467" i="15"/>
  <c r="C438" i="15"/>
  <c r="C410" i="15"/>
  <c r="C382" i="15"/>
  <c r="C352" i="15"/>
  <c r="C315" i="15"/>
  <c r="C278" i="15"/>
  <c r="C239" i="15"/>
  <c r="C202" i="15"/>
  <c r="C165" i="15"/>
  <c r="C126" i="15"/>
  <c r="C89" i="15"/>
  <c r="C51" i="15"/>
  <c r="C12" i="15"/>
  <c r="C28" i="15"/>
  <c r="C44" i="15"/>
  <c r="C60" i="15"/>
  <c r="C76" i="15"/>
  <c r="C92" i="15"/>
  <c r="C108" i="15"/>
  <c r="C124" i="15"/>
  <c r="C140" i="15"/>
  <c r="C156" i="15"/>
  <c r="C172" i="15"/>
  <c r="C188" i="15"/>
  <c r="C204" i="15"/>
  <c r="C220" i="15"/>
  <c r="C236" i="15"/>
  <c r="C252" i="15"/>
  <c r="C268" i="15"/>
  <c r="C284" i="15"/>
  <c r="C300" i="15"/>
  <c r="C316" i="15"/>
  <c r="C332" i="15"/>
  <c r="C348" i="15"/>
  <c r="C29" i="15"/>
  <c r="C50" i="15"/>
  <c r="C71" i="15"/>
  <c r="C93" i="15"/>
  <c r="C114" i="15"/>
  <c r="C135" i="15"/>
  <c r="C157" i="15"/>
  <c r="C178" i="15"/>
  <c r="C199" i="15"/>
  <c r="C221" i="15"/>
  <c r="C242" i="15"/>
  <c r="C263" i="15"/>
  <c r="C285" i="15"/>
  <c r="C306" i="15"/>
  <c r="C327" i="15"/>
  <c r="C349" i="15"/>
  <c r="C365" i="15"/>
  <c r="C381" i="15"/>
  <c r="C397" i="15"/>
  <c r="C413" i="15"/>
  <c r="C429" i="15"/>
  <c r="C445" i="15"/>
  <c r="C461" i="15"/>
  <c r="C477" i="15"/>
  <c r="C493" i="15"/>
  <c r="C509" i="15"/>
  <c r="C525" i="15"/>
  <c r="C541" i="15"/>
  <c r="C557" i="15"/>
  <c r="C573" i="15"/>
  <c r="C589" i="15"/>
  <c r="C605" i="15"/>
  <c r="C621" i="15"/>
  <c r="C637" i="15"/>
  <c r="C653" i="15"/>
  <c r="C669" i="15"/>
  <c r="C685" i="15"/>
  <c r="C701" i="15"/>
  <c r="C717" i="15"/>
  <c r="C733" i="15"/>
  <c r="C749" i="15"/>
  <c r="C765" i="15"/>
  <c r="C21" i="15"/>
  <c r="C49" i="15"/>
  <c r="C78" i="15"/>
  <c r="C106" i="15"/>
  <c r="C134" i="15"/>
  <c r="C163" i="15"/>
  <c r="C191" i="15"/>
  <c r="C219" i="15"/>
  <c r="C249" i="15"/>
  <c r="C277" i="15"/>
  <c r="C305" i="15"/>
  <c r="C334" i="15"/>
  <c r="C359" i="15"/>
  <c r="C380" i="15"/>
  <c r="C402" i="15"/>
  <c r="C423" i="15"/>
  <c r="C444" i="15"/>
  <c r="C466" i="15"/>
  <c r="C487" i="15"/>
  <c r="C508" i="15"/>
  <c r="C530" i="15"/>
  <c r="C551" i="15"/>
  <c r="C572" i="15"/>
  <c r="C594" i="15"/>
  <c r="C615" i="15"/>
  <c r="C636" i="15"/>
  <c r="C658" i="15"/>
  <c r="C679" i="15"/>
  <c r="C700" i="15"/>
  <c r="C722" i="15"/>
  <c r="C743" i="15"/>
  <c r="C764" i="15"/>
  <c r="C783" i="15"/>
  <c r="C799" i="15"/>
  <c r="C815" i="15"/>
  <c r="C831" i="15"/>
  <c r="C847" i="15"/>
  <c r="C863" i="15"/>
  <c r="C879" i="15"/>
  <c r="C895" i="15"/>
  <c r="C911" i="15"/>
  <c r="C927" i="15"/>
  <c r="C943" i="15"/>
  <c r="C959" i="15"/>
  <c r="C975" i="15"/>
  <c r="C991" i="15"/>
  <c r="C1007" i="15"/>
  <c r="C1023" i="15"/>
  <c r="C1039" i="15"/>
  <c r="C1055" i="15"/>
  <c r="C1071" i="15"/>
  <c r="C1087" i="15"/>
  <c r="C1103" i="15"/>
  <c r="C1119" i="15"/>
  <c r="C1135" i="15"/>
  <c r="C1151" i="15"/>
  <c r="C1167" i="15"/>
  <c r="C1183" i="15"/>
  <c r="C1199" i="15"/>
  <c r="C1215" i="15"/>
  <c r="C1231" i="15"/>
  <c r="C1247" i="15"/>
  <c r="C1263" i="15"/>
  <c r="C1279" i="15"/>
  <c r="C1295" i="15"/>
  <c r="C1311" i="15"/>
  <c r="C1327" i="15"/>
  <c r="C1343" i="15"/>
  <c r="C1359" i="15"/>
  <c r="C1375" i="15"/>
  <c r="C1391" i="15"/>
  <c r="C1407" i="15"/>
  <c r="C1423" i="15"/>
  <c r="C1439" i="15"/>
  <c r="C1455" i="15"/>
  <c r="C1471" i="15"/>
  <c r="C1487" i="15"/>
  <c r="C1503" i="15"/>
  <c r="C1519" i="15"/>
  <c r="C1535" i="15"/>
  <c r="C1551" i="15"/>
  <c r="C1567" i="15"/>
  <c r="C1583" i="15"/>
  <c r="C1599" i="15"/>
  <c r="C1615" i="15"/>
  <c r="C2520" i="15"/>
  <c r="C2504" i="15"/>
  <c r="C2488" i="15"/>
  <c r="C2472" i="15"/>
  <c r="C2456" i="15"/>
  <c r="C2440" i="15"/>
  <c r="C2424" i="15"/>
  <c r="C2408" i="15"/>
  <c r="C2392" i="15"/>
  <c r="C2376" i="15"/>
  <c r="C2360" i="15"/>
  <c r="C2344" i="15"/>
  <c r="C2328" i="15"/>
  <c r="C2312" i="15"/>
  <c r="C2296" i="15"/>
  <c r="C2280" i="15"/>
  <c r="C2264" i="15"/>
  <c r="C2248" i="15"/>
  <c r="C2232" i="15"/>
  <c r="C2216" i="15"/>
  <c r="C2200" i="15"/>
  <c r="C2184" i="15"/>
  <c r="C2168" i="15"/>
  <c r="C2152" i="15"/>
  <c r="C2136" i="15"/>
  <c r="C2120" i="15"/>
  <c r="C2104" i="15"/>
  <c r="C2088" i="15"/>
  <c r="C2072" i="15"/>
  <c r="C2056" i="15"/>
  <c r="C2040" i="15"/>
  <c r="C2024" i="15"/>
  <c r="C2008" i="15"/>
  <c r="C1992" i="15"/>
  <c r="C1976" i="15"/>
  <c r="C1960" i="15"/>
  <c r="C1944" i="15"/>
  <c r="C1928" i="15"/>
  <c r="C1912" i="15"/>
  <c r="C1896" i="15"/>
  <c r="C1880" i="15"/>
  <c r="C1864" i="15"/>
  <c r="C1848" i="15"/>
  <c r="C1832" i="15"/>
  <c r="C1816" i="15"/>
  <c r="C1800" i="15"/>
  <c r="C1784" i="15"/>
  <c r="C1768" i="15"/>
  <c r="C1752" i="15"/>
  <c r="C1736" i="15"/>
  <c r="C1720" i="15"/>
  <c r="C1704" i="15"/>
  <c r="C1688" i="15"/>
  <c r="C1672" i="15"/>
  <c r="C1656" i="15"/>
  <c r="C1640" i="15"/>
  <c r="C1622" i="15"/>
  <c r="C1601" i="15"/>
  <c r="C1580" i="15"/>
  <c r="C1558" i="15"/>
  <c r="C1537" i="15"/>
  <c r="C1516" i="15"/>
  <c r="C1494" i="15"/>
  <c r="C1473" i="15"/>
  <c r="C1452" i="15"/>
  <c r="C1430" i="15"/>
  <c r="C1409" i="15"/>
  <c r="C1388" i="15"/>
  <c r="C1366" i="15"/>
  <c r="C1345" i="15"/>
  <c r="C1324" i="15"/>
  <c r="C1302" i="15"/>
  <c r="C1281" i="15"/>
  <c r="C1260" i="15"/>
  <c r="C1238" i="15"/>
  <c r="C1217" i="15"/>
  <c r="C1196" i="15"/>
  <c r="C1174" i="15"/>
  <c r="C1153" i="15"/>
  <c r="C1132" i="15"/>
  <c r="C1110" i="15"/>
  <c r="C1089" i="15"/>
  <c r="C1068" i="15"/>
  <c r="C1046" i="15"/>
  <c r="C1025" i="15"/>
  <c r="C1004" i="15"/>
  <c r="C982" i="15"/>
  <c r="C961" i="15"/>
  <c r="C940" i="15"/>
  <c r="C918" i="15"/>
  <c r="C897" i="15"/>
  <c r="C876" i="15"/>
  <c r="C854" i="15"/>
  <c r="C833" i="15"/>
  <c r="C812" i="15"/>
  <c r="C790" i="15"/>
  <c r="C767" i="15"/>
  <c r="C739" i="15"/>
  <c r="C710" i="15"/>
  <c r="C682" i="15"/>
  <c r="C654" i="15"/>
  <c r="C624" i="15"/>
  <c r="C596" i="15"/>
  <c r="C568" i="15"/>
  <c r="C539" i="15"/>
  <c r="C511" i="15"/>
  <c r="C483" i="15"/>
  <c r="C454" i="15"/>
  <c r="C426" i="15"/>
  <c r="C398" i="15"/>
  <c r="C368" i="15"/>
  <c r="C337" i="15"/>
  <c r="C299" i="15"/>
  <c r="C261" i="15"/>
  <c r="C223" i="15"/>
  <c r="C186" i="15"/>
  <c r="C147" i="15"/>
  <c r="C110" i="15"/>
  <c r="C73" i="15"/>
  <c r="C33" i="15"/>
  <c r="C687" i="15"/>
  <c r="C659" i="15"/>
  <c r="C630" i="15"/>
  <c r="C602" i="15"/>
  <c r="C574" i="15"/>
  <c r="C544" i="15"/>
  <c r="C516" i="15"/>
  <c r="C488" i="15"/>
  <c r="C459" i="15"/>
  <c r="C431" i="15"/>
  <c r="C403" i="15"/>
  <c r="C374" i="15"/>
  <c r="C345" i="15"/>
  <c r="C307" i="15"/>
  <c r="C267" i="15"/>
  <c r="C230" i="15"/>
  <c r="C193" i="15"/>
  <c r="C154" i="15"/>
  <c r="C117" i="15"/>
  <c r="C79" i="15"/>
  <c r="C41" i="15"/>
  <c r="C16" i="15"/>
  <c r="C32" i="15"/>
  <c r="C48" i="15"/>
  <c r="C64" i="15"/>
  <c r="C80" i="15"/>
  <c r="C96" i="15"/>
  <c r="C112" i="15"/>
  <c r="C128" i="15"/>
  <c r="C144" i="15"/>
  <c r="C160" i="15"/>
  <c r="C176" i="15"/>
  <c r="C192" i="15"/>
  <c r="C208" i="15"/>
  <c r="C224" i="15"/>
  <c r="C240" i="15"/>
  <c r="C256" i="15"/>
  <c r="C272" i="15"/>
  <c r="C288" i="15"/>
  <c r="C304" i="15"/>
  <c r="C320" i="15"/>
  <c r="C336" i="15"/>
  <c r="C13" i="15"/>
  <c r="C34" i="15"/>
  <c r="C55" i="15"/>
  <c r="C77" i="15"/>
  <c r="C98" i="15"/>
  <c r="C119" i="15"/>
  <c r="C141" i="15"/>
  <c r="C162" i="15"/>
  <c r="C183" i="15"/>
  <c r="C205" i="15"/>
  <c r="C226" i="15"/>
  <c r="C247" i="15"/>
  <c r="C269" i="15"/>
  <c r="C290" i="15"/>
  <c r="C311" i="15"/>
  <c r="C333" i="15"/>
  <c r="C353" i="15"/>
  <c r="C369" i="15"/>
  <c r="C385" i="15"/>
  <c r="C401" i="15"/>
  <c r="C417" i="15"/>
  <c r="C433" i="15"/>
  <c r="C449" i="15"/>
  <c r="C465" i="15"/>
  <c r="C481" i="15"/>
  <c r="C497" i="15"/>
  <c r="C513" i="15"/>
  <c r="C529" i="15"/>
  <c r="C545" i="15"/>
  <c r="C561" i="15"/>
  <c r="C577" i="15"/>
  <c r="C593" i="15"/>
  <c r="C609" i="15"/>
  <c r="C625" i="15"/>
  <c r="C641" i="15"/>
  <c r="C657" i="15"/>
  <c r="C673" i="15"/>
  <c r="C689" i="15"/>
  <c r="C705" i="15"/>
  <c r="C721" i="15"/>
  <c r="C737" i="15"/>
  <c r="C753" i="15"/>
  <c r="C769" i="15"/>
  <c r="C27" i="15"/>
  <c r="C57" i="15"/>
  <c r="C85" i="15"/>
  <c r="C113" i="15"/>
  <c r="C142" i="15"/>
  <c r="C170" i="15"/>
  <c r="C198" i="15"/>
  <c r="C227" i="15"/>
  <c r="C255" i="15"/>
  <c r="C283" i="15"/>
  <c r="C313" i="15"/>
  <c r="C341" i="15"/>
  <c r="C364" i="15"/>
  <c r="C386" i="15"/>
  <c r="C407" i="15"/>
  <c r="C428" i="15"/>
  <c r="C450" i="15"/>
  <c r="C471" i="15"/>
  <c r="C492" i="15"/>
  <c r="C514" i="15"/>
  <c r="C535" i="15"/>
  <c r="C556" i="15"/>
  <c r="C578" i="15"/>
  <c r="C599" i="15"/>
  <c r="C620" i="15"/>
  <c r="C642" i="15"/>
  <c r="C663" i="15"/>
  <c r="C684" i="15"/>
  <c r="C706" i="15"/>
  <c r="C727" i="15"/>
  <c r="C748" i="15"/>
  <c r="C770" i="15"/>
  <c r="C787" i="15"/>
  <c r="C803" i="15"/>
  <c r="C819" i="15"/>
  <c r="C835" i="15"/>
  <c r="C851" i="15"/>
  <c r="C867" i="15"/>
  <c r="C883" i="15"/>
  <c r="C899" i="15"/>
  <c r="C915" i="15"/>
  <c r="C931" i="15"/>
  <c r="C947" i="15"/>
  <c r="C963" i="15"/>
  <c r="C979" i="15"/>
  <c r="C995" i="15"/>
  <c r="C1011" i="15"/>
  <c r="C1027" i="15"/>
  <c r="C1043" i="15"/>
  <c r="C1059" i="15"/>
  <c r="C1075" i="15"/>
  <c r="C1091" i="15"/>
  <c r="C1107" i="15"/>
  <c r="C1123" i="15"/>
  <c r="C1139" i="15"/>
  <c r="C1155" i="15"/>
  <c r="C1171" i="15"/>
  <c r="C1187" i="15"/>
  <c r="C1203" i="15"/>
  <c r="C1219" i="15"/>
  <c r="C1235" i="15"/>
  <c r="C1251" i="15"/>
  <c r="C1267" i="15"/>
  <c r="C1283" i="15"/>
  <c r="C1299" i="15"/>
  <c r="C1315" i="15"/>
  <c r="C1331" i="15"/>
  <c r="C1347" i="15"/>
  <c r="C1363" i="15"/>
  <c r="C1379" i="15"/>
  <c r="C1395" i="15"/>
  <c r="C1411" i="15"/>
  <c r="C1427" i="15"/>
  <c r="C1443" i="15"/>
  <c r="C1459" i="15"/>
  <c r="C1475" i="15"/>
  <c r="C1491" i="15"/>
  <c r="C1507" i="15"/>
  <c r="C1523" i="15"/>
  <c r="C1539" i="15"/>
  <c r="C1555" i="15"/>
  <c r="C1571" i="15"/>
  <c r="C1587" i="15"/>
  <c r="C1603" i="15"/>
  <c r="C1619" i="15"/>
  <c r="C2532" i="15"/>
  <c r="C2516" i="15"/>
  <c r="C2500" i="15"/>
  <c r="C2484" i="15"/>
  <c r="C2468" i="15"/>
  <c r="C2452" i="15"/>
  <c r="C2436" i="15"/>
  <c r="C2420" i="15"/>
  <c r="C2404" i="15"/>
  <c r="C2388" i="15"/>
  <c r="C2372" i="15"/>
  <c r="C2356" i="15"/>
  <c r="C2340" i="15"/>
  <c r="C2324" i="15"/>
  <c r="C2308" i="15"/>
  <c r="C2292" i="15"/>
  <c r="C2276" i="15"/>
  <c r="C2260" i="15"/>
  <c r="C2244" i="15"/>
  <c r="C2228" i="15"/>
  <c r="C2212" i="15"/>
  <c r="C2196" i="15"/>
  <c r="C2180" i="15"/>
  <c r="C2164" i="15"/>
  <c r="C2148" i="15"/>
  <c r="C2132" i="15"/>
  <c r="C2116" i="15"/>
  <c r="C2100" i="15"/>
  <c r="C2084" i="15"/>
  <c r="C2068" i="15"/>
  <c r="C2052" i="15"/>
  <c r="C2036" i="15"/>
  <c r="C2020" i="15"/>
  <c r="C2004" i="15"/>
  <c r="C1988" i="15"/>
  <c r="C1972" i="15"/>
  <c r="C1956" i="15"/>
  <c r="C1940" i="15"/>
  <c r="C1924" i="15"/>
  <c r="C1908" i="15"/>
  <c r="C1892" i="15"/>
  <c r="C1876" i="15"/>
  <c r="C1860" i="15"/>
  <c r="C1844" i="15"/>
  <c r="C1828" i="15"/>
  <c r="C1812" i="15"/>
  <c r="C1796" i="15"/>
  <c r="C1780" i="15"/>
  <c r="C1764" i="15"/>
  <c r="C1748" i="15"/>
  <c r="C1732" i="15"/>
  <c r="C1716" i="15"/>
  <c r="C1700" i="15"/>
  <c r="C1684" i="15"/>
  <c r="C1668" i="15"/>
  <c r="C1652" i="15"/>
  <c r="C1636" i="15"/>
  <c r="C1617" i="15"/>
  <c r="C1596" i="15"/>
  <c r="C1574" i="15"/>
  <c r="C1553" i="15"/>
  <c r="C1532" i="15"/>
  <c r="C1510" i="15"/>
  <c r="C1489" i="15"/>
  <c r="C1468" i="15"/>
  <c r="C1446" i="15"/>
  <c r="C1425" i="15"/>
  <c r="C1404" i="15"/>
  <c r="C1382" i="15"/>
  <c r="C1361" i="15"/>
  <c r="C1340" i="15"/>
  <c r="C1318" i="15"/>
  <c r="C1297" i="15"/>
  <c r="C1276" i="15"/>
  <c r="C1254" i="15"/>
  <c r="C1233" i="15"/>
  <c r="C1212" i="15"/>
  <c r="C1190" i="15"/>
  <c r="C1169" i="15"/>
  <c r="C1148" i="15"/>
  <c r="C1126" i="15"/>
  <c r="C1105" i="15"/>
  <c r="C1084" i="15"/>
  <c r="C1062" i="15"/>
  <c r="C1041" i="15"/>
  <c r="C1020" i="15"/>
  <c r="C998" i="15"/>
  <c r="C977" i="15"/>
  <c r="C956" i="15"/>
  <c r="C934" i="15"/>
  <c r="C913" i="15"/>
  <c r="C892" i="15"/>
  <c r="C870" i="15"/>
  <c r="C849" i="15"/>
  <c r="C828" i="15"/>
  <c r="C806" i="15"/>
  <c r="C785" i="15"/>
  <c r="C760" i="15"/>
  <c r="C731" i="15"/>
  <c r="C703" i="15"/>
  <c r="C675" i="15"/>
  <c r="C646" i="15"/>
  <c r="C618" i="15"/>
  <c r="C590" i="15"/>
  <c r="C560" i="15"/>
  <c r="C532" i="15"/>
  <c r="C504" i="15"/>
  <c r="C475" i="15"/>
  <c r="C447" i="15"/>
  <c r="C419" i="15"/>
  <c r="C390" i="15"/>
  <c r="C362" i="15"/>
  <c r="C329" i="15"/>
  <c r="C289" i="15"/>
  <c r="C251" i="15"/>
  <c r="C214" i="15"/>
  <c r="C175" i="15"/>
  <c r="C138" i="15"/>
  <c r="C101" i="15"/>
  <c r="C62" i="15"/>
  <c r="C25" i="15"/>
  <c r="C680" i="15"/>
  <c r="C651" i="15"/>
  <c r="C623" i="15"/>
  <c r="C595" i="15"/>
  <c r="C566" i="15"/>
  <c r="C538" i="15"/>
  <c r="C510" i="15"/>
  <c r="C480" i="15"/>
  <c r="C452" i="15"/>
  <c r="C424" i="15"/>
  <c r="C395" i="15"/>
  <c r="C367" i="15"/>
  <c r="C335" i="15"/>
  <c r="C297" i="15"/>
  <c r="C259" i="15"/>
  <c r="C222" i="15"/>
  <c r="C182" i="15"/>
  <c r="C145" i="15"/>
  <c r="C107" i="15"/>
  <c r="C69" i="15"/>
  <c r="C31" i="15"/>
  <c r="C20" i="15"/>
  <c r="C36" i="15"/>
  <c r="C52" i="15"/>
  <c r="C68" i="15"/>
  <c r="C84" i="15"/>
  <c r="C100" i="15"/>
  <c r="C116" i="15"/>
  <c r="C132" i="15"/>
  <c r="C148" i="15"/>
  <c r="C164" i="15"/>
  <c r="C180" i="15"/>
  <c r="C196" i="15"/>
  <c r="C212" i="15"/>
  <c r="C228" i="15"/>
  <c r="C244" i="15"/>
  <c r="C260" i="15"/>
  <c r="C276" i="15"/>
  <c r="C292" i="15"/>
  <c r="C308" i="15"/>
  <c r="C324" i="15"/>
  <c r="C340" i="15"/>
  <c r="C18" i="15"/>
  <c r="C39" i="15"/>
  <c r="C61" i="15"/>
  <c r="C82" i="15"/>
  <c r="C103" i="15"/>
  <c r="C125" i="15"/>
  <c r="C146" i="15"/>
  <c r="C167" i="15"/>
  <c r="C189" i="15"/>
  <c r="C210" i="15"/>
  <c r="C231" i="15"/>
  <c r="C253" i="15"/>
  <c r="C274" i="15"/>
  <c r="C295" i="15"/>
  <c r="C317" i="15"/>
  <c r="C338" i="15"/>
  <c r="C357" i="15"/>
  <c r="C373" i="15"/>
  <c r="C389" i="15"/>
  <c r="C405" i="15"/>
  <c r="C421" i="15"/>
  <c r="C437" i="15"/>
  <c r="C453" i="15"/>
  <c r="C469" i="15"/>
  <c r="C485" i="15"/>
  <c r="C501" i="15"/>
  <c r="C517" i="15"/>
  <c r="C533" i="15"/>
  <c r="C549" i="15"/>
  <c r="C565" i="15"/>
  <c r="C581" i="15"/>
  <c r="C597" i="15"/>
  <c r="C613" i="15"/>
  <c r="C629" i="15"/>
  <c r="C645" i="15"/>
  <c r="C661" i="15"/>
  <c r="C677" i="15"/>
  <c r="C693" i="15"/>
  <c r="C709" i="15"/>
  <c r="C725" i="15"/>
  <c r="C741" i="15"/>
  <c r="C757" i="15"/>
  <c r="C773" i="15"/>
  <c r="C35" i="15"/>
  <c r="C63" i="15"/>
  <c r="C91" i="15"/>
  <c r="C121" i="15"/>
  <c r="C149" i="15"/>
  <c r="C177" i="15"/>
  <c r="C206" i="15"/>
  <c r="C234" i="15"/>
  <c r="C262" i="15"/>
  <c r="C291" i="15"/>
  <c r="C319" i="15"/>
  <c r="C347" i="15"/>
  <c r="C370" i="15"/>
  <c r="C391" i="15"/>
  <c r="C412" i="15"/>
  <c r="C434" i="15"/>
  <c r="C455" i="15"/>
  <c r="C476" i="15"/>
  <c r="C498" i="15"/>
  <c r="C519" i="15"/>
  <c r="C540" i="15"/>
  <c r="C562" i="15"/>
  <c r="C583" i="15"/>
  <c r="C604" i="15"/>
  <c r="C626" i="15"/>
  <c r="C647" i="15"/>
  <c r="C668" i="15"/>
  <c r="C690" i="15"/>
  <c r="C711" i="15"/>
  <c r="C732" i="15"/>
  <c r="C754" i="15"/>
  <c r="C775" i="15"/>
  <c r="C791" i="15"/>
  <c r="C807" i="15"/>
  <c r="C823" i="15"/>
  <c r="C839" i="15"/>
  <c r="C855" i="15"/>
  <c r="C871" i="15"/>
  <c r="C887" i="15"/>
  <c r="C903" i="15"/>
  <c r="C919" i="15"/>
  <c r="C935" i="15"/>
  <c r="C951" i="15"/>
  <c r="C967" i="15"/>
  <c r="C983" i="15"/>
  <c r="C999" i="15"/>
  <c r="C1015" i="15"/>
  <c r="C1031" i="15"/>
  <c r="C1047" i="15"/>
  <c r="C1063" i="15"/>
  <c r="C1079" i="15"/>
  <c r="C1095" i="15"/>
  <c r="C1111" i="15"/>
  <c r="C1127" i="15"/>
  <c r="C1143" i="15"/>
  <c r="C1159" i="15"/>
  <c r="C1175" i="15"/>
  <c r="C1191" i="15"/>
  <c r="C1207" i="15"/>
  <c r="C1223" i="15"/>
  <c r="C1239" i="15"/>
  <c r="C1255" i="15"/>
  <c r="C1271" i="15"/>
  <c r="C1287" i="15"/>
  <c r="C1303" i="15"/>
  <c r="C1319" i="15"/>
  <c r="C1335" i="15"/>
  <c r="C1351" i="15"/>
  <c r="C1367" i="15"/>
  <c r="C1383" i="15"/>
  <c r="C1399" i="15"/>
  <c r="C1415" i="15"/>
  <c r="C1431" i="15"/>
  <c r="C1447" i="15"/>
  <c r="C1463" i="15"/>
  <c r="C1479" i="15"/>
  <c r="C1495" i="15"/>
  <c r="C1511" i="15"/>
  <c r="C1527" i="15"/>
  <c r="C1543" i="15"/>
  <c r="C1559" i="15"/>
  <c r="C1575" i="15"/>
  <c r="C1591" i="15"/>
  <c r="C1607" i="15"/>
  <c r="C1623" i="15"/>
  <c r="C2512" i="15"/>
  <c r="C2448" i="15"/>
  <c r="C2384" i="15"/>
  <c r="C2320" i="15"/>
  <c r="C2256" i="15"/>
  <c r="C2192" i="15"/>
  <c r="C2128" i="15"/>
  <c r="C2064" i="15"/>
  <c r="C2000" i="15"/>
  <c r="C1936" i="15"/>
  <c r="C1872" i="15"/>
  <c r="C1808" i="15"/>
  <c r="C1744" i="15"/>
  <c r="C1680" i="15"/>
  <c r="C1612" i="15"/>
  <c r="C1526" i="15"/>
  <c r="C1441" i="15"/>
  <c r="C1356" i="15"/>
  <c r="C1270" i="15"/>
  <c r="C1185" i="15"/>
  <c r="C1100" i="15"/>
  <c r="C1014" i="15"/>
  <c r="C929" i="15"/>
  <c r="C844" i="15"/>
  <c r="C752" i="15"/>
  <c r="C639" i="15"/>
  <c r="C526" i="15"/>
  <c r="C411" i="15"/>
  <c r="C281" i="15"/>
  <c r="C129" i="15"/>
  <c r="C672" i="15"/>
  <c r="C559" i="15"/>
  <c r="C446" i="15"/>
  <c r="C325" i="15"/>
  <c r="C174" i="15"/>
  <c r="C22" i="15"/>
  <c r="C72" i="15"/>
  <c r="C136" i="15"/>
  <c r="C200" i="15"/>
  <c r="C264" i="15"/>
  <c r="C328" i="15"/>
  <c r="C66" i="15"/>
  <c r="C151" i="15"/>
  <c r="C237" i="15"/>
  <c r="C322" i="15"/>
  <c r="C393" i="15"/>
  <c r="C457" i="15"/>
  <c r="C521" i="15"/>
  <c r="C585" i="15"/>
  <c r="C649" i="15"/>
  <c r="C713" i="15"/>
  <c r="C14" i="15"/>
  <c r="C127" i="15"/>
  <c r="C241" i="15"/>
  <c r="C354" i="15"/>
  <c r="C439" i="15"/>
  <c r="C524" i="15"/>
  <c r="C610" i="15"/>
  <c r="C695" i="15"/>
  <c r="C779" i="15"/>
  <c r="C843" i="15"/>
  <c r="C907" i="15"/>
  <c r="C971" i="15"/>
  <c r="C1035" i="15"/>
  <c r="C1099" i="15"/>
  <c r="C1163" i="15"/>
  <c r="C1227" i="15"/>
  <c r="C1291" i="15"/>
  <c r="C1355" i="15"/>
  <c r="C1419" i="15"/>
  <c r="C1483" i="15"/>
  <c r="C1547" i="15"/>
  <c r="C1611" i="15"/>
  <c r="C2496" i="15"/>
  <c r="C2432" i="15"/>
  <c r="C2368" i="15"/>
  <c r="C2304" i="15"/>
  <c r="C2240" i="15"/>
  <c r="C2176" i="15"/>
  <c r="C2112" i="15"/>
  <c r="C2048" i="15"/>
  <c r="C1984" i="15"/>
  <c r="C1920" i="15"/>
  <c r="C1856" i="15"/>
  <c r="C1792" i="15"/>
  <c r="C1728" i="15"/>
  <c r="C1664" i="15"/>
  <c r="C1590" i="15"/>
  <c r="C1505" i="15"/>
  <c r="C1420" i="15"/>
  <c r="C1334" i="15"/>
  <c r="C1249" i="15"/>
  <c r="C1164" i="15"/>
  <c r="C1078" i="15"/>
  <c r="C993" i="15"/>
  <c r="C908" i="15"/>
  <c r="C822" i="15"/>
  <c r="C724" i="15"/>
  <c r="C611" i="15"/>
  <c r="C496" i="15"/>
  <c r="C383" i="15"/>
  <c r="C243" i="15"/>
  <c r="C90" i="15"/>
  <c r="C644" i="15"/>
  <c r="C531" i="15"/>
  <c r="C416" i="15"/>
  <c r="C287" i="15"/>
  <c r="C137" i="15"/>
  <c r="C24" i="15"/>
  <c r="C88" i="15"/>
  <c r="C152" i="15"/>
  <c r="C216" i="15"/>
  <c r="C280" i="15"/>
  <c r="C344" i="15"/>
  <c r="C87" i="15"/>
  <c r="C173" i="15"/>
  <c r="C258" i="15"/>
  <c r="C343" i="15"/>
  <c r="C409" i="15"/>
  <c r="C473" i="15"/>
  <c r="C537" i="15"/>
  <c r="C601" i="15"/>
  <c r="C665" i="15"/>
  <c r="C729" i="15"/>
  <c r="C42" i="15"/>
  <c r="C155" i="15"/>
  <c r="C270" i="15"/>
  <c r="C375" i="15"/>
  <c r="C460" i="15"/>
  <c r="C546" i="15"/>
  <c r="C631" i="15"/>
  <c r="C716" i="15"/>
  <c r="C795" i="15"/>
  <c r="C859" i="15"/>
  <c r="C923" i="15"/>
  <c r="C987" i="15"/>
  <c r="C1051" i="15"/>
  <c r="C1115" i="15"/>
  <c r="C1179" i="15"/>
  <c r="C1243" i="15"/>
  <c r="C1307" i="15"/>
  <c r="C1371" i="15"/>
  <c r="C1435" i="15"/>
  <c r="C1499" i="15"/>
  <c r="C1563" i="15"/>
  <c r="C1627" i="15"/>
  <c r="C2480" i="15"/>
  <c r="C2416" i="15"/>
  <c r="C2352" i="15"/>
  <c r="C2288" i="15"/>
  <c r="C2224" i="15"/>
  <c r="C2160" i="15"/>
  <c r="C2096" i="15"/>
  <c r="C2032" i="15"/>
  <c r="C1968" i="15"/>
  <c r="C1904" i="15"/>
  <c r="C1840" i="15"/>
  <c r="C1776" i="15"/>
  <c r="C1712" i="15"/>
  <c r="C1648" i="15"/>
  <c r="C1569" i="15"/>
  <c r="C1484" i="15"/>
  <c r="C1398" i="15"/>
  <c r="C1313" i="15"/>
  <c r="C1228" i="15"/>
  <c r="C1142" i="15"/>
  <c r="C1057" i="15"/>
  <c r="C972" i="15"/>
  <c r="C886" i="15"/>
  <c r="C801" i="15"/>
  <c r="C696" i="15"/>
  <c r="C582" i="15"/>
  <c r="C468" i="15"/>
  <c r="C355" i="15"/>
  <c r="C203" i="15"/>
  <c r="C53" i="15"/>
  <c r="C616" i="15"/>
  <c r="C502" i="15"/>
  <c r="C388" i="15"/>
  <c r="C250" i="15"/>
  <c r="C97" i="15"/>
  <c r="C40" i="15"/>
  <c r="C104" i="15"/>
  <c r="C168" i="15"/>
  <c r="C232" i="15"/>
  <c r="C296" i="15"/>
  <c r="C23" i="15"/>
  <c r="C109" i="15"/>
  <c r="C194" i="15"/>
  <c r="C279" i="15"/>
  <c r="C361" i="15"/>
  <c r="C425" i="15"/>
  <c r="C489" i="15"/>
  <c r="C553" i="15"/>
  <c r="C617" i="15"/>
  <c r="C681" i="15"/>
  <c r="C745" i="15"/>
  <c r="C70" i="15"/>
  <c r="C185" i="15"/>
  <c r="C298" i="15"/>
  <c r="C396" i="15"/>
  <c r="C482" i="15"/>
  <c r="C567" i="15"/>
  <c r="C652" i="15"/>
  <c r="C738" i="15"/>
  <c r="C811" i="15"/>
  <c r="C875" i="15"/>
  <c r="C939" i="15"/>
  <c r="C1003" i="15"/>
  <c r="C1067" i="15"/>
  <c r="C1131" i="15"/>
  <c r="C1195" i="15"/>
  <c r="C1259" i="15"/>
  <c r="C1323" i="15"/>
  <c r="C1387" i="15"/>
  <c r="C1451" i="15"/>
  <c r="C1515" i="15"/>
  <c r="C1579" i="15"/>
  <c r="C2528" i="15"/>
  <c r="C2464" i="15"/>
  <c r="C2400" i="15"/>
  <c r="C2336" i="15"/>
  <c r="C2272" i="15"/>
  <c r="C2208" i="15"/>
  <c r="C2144" i="15"/>
  <c r="C2080" i="15"/>
  <c r="C2016" i="15"/>
  <c r="C1952" i="15"/>
  <c r="C1888" i="15"/>
  <c r="C1824" i="15"/>
  <c r="C1760" i="15"/>
  <c r="C1696" i="15"/>
  <c r="C1632" i="15"/>
  <c r="C1548" i="15"/>
  <c r="C1462" i="15"/>
  <c r="C1377" i="15"/>
  <c r="C1292" i="15"/>
  <c r="C1206" i="15"/>
  <c r="C1121" i="15"/>
  <c r="C1036" i="15"/>
  <c r="C950" i="15"/>
  <c r="C865" i="15"/>
  <c r="C780" i="15"/>
  <c r="C667" i="15"/>
  <c r="C554" i="15"/>
  <c r="C440" i="15"/>
  <c r="C318" i="15"/>
  <c r="C166" i="15"/>
  <c r="C15" i="15"/>
  <c r="C587" i="15"/>
  <c r="C474" i="15"/>
  <c r="C360" i="15"/>
  <c r="C211" i="15"/>
  <c r="C59" i="15"/>
  <c r="C56" i="15"/>
  <c r="C120" i="15"/>
  <c r="C184" i="15"/>
  <c r="C248" i="15"/>
  <c r="C312" i="15"/>
  <c r="C45" i="15"/>
  <c r="C130" i="15"/>
  <c r="C215" i="15"/>
  <c r="C301" i="15"/>
  <c r="C377" i="15"/>
  <c r="C441" i="15"/>
  <c r="C505" i="15"/>
  <c r="C569" i="15"/>
  <c r="C633" i="15"/>
  <c r="C697" i="15"/>
  <c r="C761" i="15"/>
  <c r="C99" i="15"/>
  <c r="C213" i="15"/>
  <c r="C326" i="15"/>
  <c r="C418" i="15"/>
  <c r="C503" i="15"/>
  <c r="C588" i="15"/>
  <c r="C674" i="15"/>
  <c r="C759" i="15"/>
  <c r="C827" i="15"/>
  <c r="C891" i="15"/>
  <c r="C955" i="15"/>
  <c r="C1019" i="15"/>
  <c r="C1083" i="15"/>
  <c r="C1147" i="15"/>
  <c r="C1211" i="15"/>
  <c r="C1275" i="15"/>
  <c r="C1339" i="15"/>
  <c r="C1403" i="15"/>
  <c r="C1467" i="15"/>
  <c r="C1531" i="15"/>
  <c r="C1595" i="15"/>
  <c r="F12" i="15"/>
  <c r="F11" i="15"/>
  <c r="F17" i="15"/>
  <c r="F22" i="15"/>
  <c r="F27" i="15"/>
  <c r="F33" i="15"/>
  <c r="F38" i="15"/>
  <c r="F43" i="15"/>
  <c r="F49" i="15"/>
  <c r="G49" i="15" s="1"/>
  <c r="F54" i="15"/>
  <c r="G54" i="15" s="1"/>
  <c r="F59" i="15"/>
  <c r="G59" i="15" s="1"/>
  <c r="F65" i="15"/>
  <c r="F70" i="15"/>
  <c r="F75" i="15"/>
  <c r="F81" i="15"/>
  <c r="F86" i="15"/>
  <c r="F91" i="15"/>
  <c r="F97" i="15"/>
  <c r="F102" i="15"/>
  <c r="F107" i="15"/>
  <c r="F113" i="15"/>
  <c r="F118" i="15"/>
  <c r="F123" i="15"/>
  <c r="F129" i="15"/>
  <c r="F134" i="15"/>
  <c r="F139" i="15"/>
  <c r="F145" i="15"/>
  <c r="F150" i="15"/>
  <c r="F155" i="15"/>
  <c r="F161" i="15"/>
  <c r="F166" i="15"/>
  <c r="F171" i="15"/>
  <c r="F177" i="15"/>
  <c r="F182" i="15"/>
  <c r="F187" i="15"/>
  <c r="F193" i="15"/>
  <c r="F198" i="15"/>
  <c r="F203" i="15"/>
  <c r="F209" i="15"/>
  <c r="F214" i="15"/>
  <c r="F219" i="15"/>
  <c r="F225" i="15"/>
  <c r="F230" i="15"/>
  <c r="F235" i="15"/>
  <c r="F241" i="15"/>
  <c r="F246" i="15"/>
  <c r="F251" i="15"/>
  <c r="F257" i="15"/>
  <c r="F262" i="15"/>
  <c r="F267" i="15"/>
  <c r="F273" i="15"/>
  <c r="F278" i="15"/>
  <c r="F283" i="15"/>
  <c r="F289" i="15"/>
  <c r="F294" i="15"/>
  <c r="F299" i="15"/>
  <c r="F305" i="15"/>
  <c r="F310" i="15"/>
  <c r="F315" i="15"/>
  <c r="F321" i="15"/>
  <c r="F326" i="15"/>
  <c r="F331" i="15"/>
  <c r="F337" i="15"/>
  <c r="F342" i="15"/>
  <c r="F347" i="15"/>
  <c r="F352" i="15"/>
  <c r="F356" i="15"/>
  <c r="F360" i="15"/>
  <c r="F364" i="15"/>
  <c r="F368" i="15"/>
  <c r="F372" i="15"/>
  <c r="F376" i="15"/>
  <c r="F380" i="15"/>
  <c r="F384" i="15"/>
  <c r="F388" i="15"/>
  <c r="F392" i="15"/>
  <c r="F396" i="15"/>
  <c r="F400" i="15"/>
  <c r="F404" i="15"/>
  <c r="F408" i="15"/>
  <c r="F412" i="15"/>
  <c r="F416" i="15"/>
  <c r="F420" i="15"/>
  <c r="F424" i="15"/>
  <c r="F428" i="15"/>
  <c r="F432" i="15"/>
  <c r="F13" i="15"/>
  <c r="F18" i="15"/>
  <c r="F23" i="15"/>
  <c r="F29" i="15"/>
  <c r="F34" i="15"/>
  <c r="F39" i="15"/>
  <c r="F45" i="15"/>
  <c r="F50" i="15"/>
  <c r="G50" i="15" s="1"/>
  <c r="F55" i="15"/>
  <c r="G55" i="15" s="1"/>
  <c r="F61" i="15"/>
  <c r="G61" i="15" s="1"/>
  <c r="F66" i="15"/>
  <c r="F71" i="15"/>
  <c r="F77" i="15"/>
  <c r="F82" i="15"/>
  <c r="F87" i="15"/>
  <c r="F93" i="15"/>
  <c r="F98" i="15"/>
  <c r="F103" i="15"/>
  <c r="F109" i="15"/>
  <c r="F114" i="15"/>
  <c r="F119" i="15"/>
  <c r="F125" i="15"/>
  <c r="F130" i="15"/>
  <c r="F135" i="15"/>
  <c r="F141" i="15"/>
  <c r="F146" i="15"/>
  <c r="F151" i="15"/>
  <c r="F157" i="15"/>
  <c r="F162" i="15"/>
  <c r="F167" i="15"/>
  <c r="F173" i="15"/>
  <c r="F178" i="15"/>
  <c r="F183" i="15"/>
  <c r="F189" i="15"/>
  <c r="F194" i="15"/>
  <c r="F199" i="15"/>
  <c r="F205" i="15"/>
  <c r="F210" i="15"/>
  <c r="F215" i="15"/>
  <c r="F221" i="15"/>
  <c r="F226" i="15"/>
  <c r="F231" i="15"/>
  <c r="F237" i="15"/>
  <c r="F242" i="15"/>
  <c r="F247" i="15"/>
  <c r="F253" i="15"/>
  <c r="F258" i="15"/>
  <c r="F263" i="15"/>
  <c r="F269" i="15"/>
  <c r="F274" i="15"/>
  <c r="F279" i="15"/>
  <c r="F285" i="15"/>
  <c r="F290" i="15"/>
  <c r="F295" i="15"/>
  <c r="F301" i="15"/>
  <c r="F306" i="15"/>
  <c r="F311" i="15"/>
  <c r="F317" i="15"/>
  <c r="F322" i="15"/>
  <c r="F327" i="15"/>
  <c r="F333" i="15"/>
  <c r="F338" i="15"/>
  <c r="F343" i="15"/>
  <c r="F349" i="15"/>
  <c r="F353" i="15"/>
  <c r="F357" i="15"/>
  <c r="F361" i="15"/>
  <c r="F365" i="15"/>
  <c r="F369" i="15"/>
  <c r="F373" i="15"/>
  <c r="F377" i="15"/>
  <c r="F381" i="15"/>
  <c r="F385" i="15"/>
  <c r="F389" i="15"/>
  <c r="F393" i="15"/>
  <c r="F397" i="15"/>
  <c r="F401" i="15"/>
  <c r="F405" i="15"/>
  <c r="F409" i="15"/>
  <c r="F413" i="15"/>
  <c r="F417" i="15"/>
  <c r="F421" i="15"/>
  <c r="F425" i="15"/>
  <c r="F429" i="15"/>
  <c r="F433" i="15"/>
  <c r="F15" i="15"/>
  <c r="F19" i="15"/>
  <c r="F30" i="15"/>
  <c r="F41" i="15"/>
  <c r="F51" i="15"/>
  <c r="G51" i="15" s="1"/>
  <c r="F62" i="15"/>
  <c r="G62" i="15" s="1"/>
  <c r="F73" i="15"/>
  <c r="F83" i="15"/>
  <c r="F94" i="15"/>
  <c r="F105" i="15"/>
  <c r="F115" i="15"/>
  <c r="F126" i="15"/>
  <c r="F137" i="15"/>
  <c r="F147" i="15"/>
  <c r="F158" i="15"/>
  <c r="F169" i="15"/>
  <c r="F179" i="15"/>
  <c r="F190" i="15"/>
  <c r="F201" i="15"/>
  <c r="F211" i="15"/>
  <c r="F222" i="15"/>
  <c r="F233" i="15"/>
  <c r="F243" i="15"/>
  <c r="F254" i="15"/>
  <c r="F265" i="15"/>
  <c r="F275" i="15"/>
  <c r="F286" i="15"/>
  <c r="F297" i="15"/>
  <c r="F307" i="15"/>
  <c r="F318" i="15"/>
  <c r="F329" i="15"/>
  <c r="F339" i="15"/>
  <c r="F350" i="15"/>
  <c r="F358" i="15"/>
  <c r="F366" i="15"/>
  <c r="F374" i="15"/>
  <c r="F382" i="15"/>
  <c r="F390" i="15"/>
  <c r="F398" i="15"/>
  <c r="F406" i="15"/>
  <c r="F414" i="15"/>
  <c r="F422" i="15"/>
  <c r="F430" i="15"/>
  <c r="F436" i="15"/>
  <c r="F440" i="15"/>
  <c r="F444" i="15"/>
  <c r="F448" i="15"/>
  <c r="F452" i="15"/>
  <c r="F456" i="15"/>
  <c r="F460" i="15"/>
  <c r="F464" i="15"/>
  <c r="F468" i="15"/>
  <c r="F472" i="15"/>
  <c r="F476" i="15"/>
  <c r="F480" i="15"/>
  <c r="F484" i="15"/>
  <c r="F488" i="15"/>
  <c r="F492" i="15"/>
  <c r="F496" i="15"/>
  <c r="F500" i="15"/>
  <c r="F504" i="15"/>
  <c r="F508" i="15"/>
  <c r="F512" i="15"/>
  <c r="F516" i="15"/>
  <c r="F520" i="15"/>
  <c r="F524" i="15"/>
  <c r="F528" i="15"/>
  <c r="F532" i="15"/>
  <c r="F536" i="15"/>
  <c r="F540" i="15"/>
  <c r="F544" i="15"/>
  <c r="F548" i="15"/>
  <c r="F552" i="15"/>
  <c r="F556" i="15"/>
  <c r="F560" i="15"/>
  <c r="F564" i="15"/>
  <c r="F568" i="15"/>
  <c r="F572" i="15"/>
  <c r="F576" i="15"/>
  <c r="F580" i="15"/>
  <c r="F584" i="15"/>
  <c r="F588" i="15"/>
  <c r="F592" i="15"/>
  <c r="F596" i="15"/>
  <c r="F600" i="15"/>
  <c r="F604" i="15"/>
  <c r="F608" i="15"/>
  <c r="F612" i="15"/>
  <c r="F616" i="15"/>
  <c r="F620" i="15"/>
  <c r="F624" i="15"/>
  <c r="F628" i="15"/>
  <c r="F632" i="15"/>
  <c r="F636" i="15"/>
  <c r="F640" i="15"/>
  <c r="F644" i="15"/>
  <c r="F648" i="15"/>
  <c r="F652" i="15"/>
  <c r="F656" i="15"/>
  <c r="F660" i="15"/>
  <c r="F664" i="15"/>
  <c r="F668" i="15"/>
  <c r="F672" i="15"/>
  <c r="F676" i="15"/>
  <c r="F680" i="15"/>
  <c r="F684" i="15"/>
  <c r="F688" i="15"/>
  <c r="F692" i="15"/>
  <c r="F696" i="15"/>
  <c r="F700" i="15"/>
  <c r="F704" i="15"/>
  <c r="F708" i="15"/>
  <c r="F712" i="15"/>
  <c r="F716" i="15"/>
  <c r="F720" i="15"/>
  <c r="F724" i="15"/>
  <c r="F728" i="15"/>
  <c r="F732" i="15"/>
  <c r="F736" i="15"/>
  <c r="F740" i="15"/>
  <c r="F744" i="15"/>
  <c r="F748" i="15"/>
  <c r="F752" i="15"/>
  <c r="F756" i="15"/>
  <c r="F760" i="15"/>
  <c r="F764" i="15"/>
  <c r="F768" i="15"/>
  <c r="F772" i="15"/>
  <c r="F776" i="15"/>
  <c r="F780" i="15"/>
  <c r="F784" i="15"/>
  <c r="F788" i="15"/>
  <c r="F792" i="15"/>
  <c r="F796" i="15"/>
  <c r="F800" i="15"/>
  <c r="F804" i="15"/>
  <c r="F808" i="15"/>
  <c r="F812" i="15"/>
  <c r="F816" i="15"/>
  <c r="F820" i="15"/>
  <c r="F824" i="15"/>
  <c r="F828" i="15"/>
  <c r="F832" i="15"/>
  <c r="F836" i="15"/>
  <c r="F840" i="15"/>
  <c r="F844" i="15"/>
  <c r="F848" i="15"/>
  <c r="F852" i="15"/>
  <c r="F856" i="15"/>
  <c r="F860" i="15"/>
  <c r="F864" i="15"/>
  <c r="F868" i="15"/>
  <c r="F872" i="15"/>
  <c r="F876" i="15"/>
  <c r="F880" i="15"/>
  <c r="F884" i="15"/>
  <c r="F888" i="15"/>
  <c r="F892" i="15"/>
  <c r="F896" i="15"/>
  <c r="F900" i="15"/>
  <c r="F904" i="15"/>
  <c r="F908" i="15"/>
  <c r="F912" i="15"/>
  <c r="F916" i="15"/>
  <c r="F920" i="15"/>
  <c r="F924" i="15"/>
  <c r="F928" i="15"/>
  <c r="F932" i="15"/>
  <c r="F936" i="15"/>
  <c r="F940" i="15"/>
  <c r="F944" i="15"/>
  <c r="F14" i="15"/>
  <c r="F31" i="15"/>
  <c r="F46" i="15"/>
  <c r="F58" i="15"/>
  <c r="G58" i="15" s="1"/>
  <c r="F74" i="15"/>
  <c r="F89" i="15"/>
  <c r="F101" i="15"/>
  <c r="F117" i="15"/>
  <c r="F131" i="15"/>
  <c r="F143" i="15"/>
  <c r="F159" i="15"/>
  <c r="F174" i="15"/>
  <c r="F186" i="15"/>
  <c r="F202" i="15"/>
  <c r="F217" i="15"/>
  <c r="F229" i="15"/>
  <c r="F245" i="15"/>
  <c r="F259" i="15"/>
  <c r="F271" i="15"/>
  <c r="F287" i="15"/>
  <c r="F302" i="15"/>
  <c r="F314" i="15"/>
  <c r="F21" i="15"/>
  <c r="F35" i="15"/>
  <c r="F47" i="15"/>
  <c r="F63" i="15"/>
  <c r="F78" i="15"/>
  <c r="F90" i="15"/>
  <c r="F106" i="15"/>
  <c r="F121" i="15"/>
  <c r="F133" i="15"/>
  <c r="F149" i="15"/>
  <c r="F163" i="15"/>
  <c r="F175" i="15"/>
  <c r="F191" i="15"/>
  <c r="F206" i="15"/>
  <c r="F218" i="15"/>
  <c r="F234" i="15"/>
  <c r="F249" i="15"/>
  <c r="F261" i="15"/>
  <c r="F277" i="15"/>
  <c r="F291" i="15"/>
  <c r="F303" i="15"/>
  <c r="F319" i="15"/>
  <c r="F334" i="15"/>
  <c r="F346" i="15"/>
  <c r="F359" i="15"/>
  <c r="F370" i="15"/>
  <c r="F379" i="15"/>
  <c r="F391" i="15"/>
  <c r="F402" i="15"/>
  <c r="F411" i="15"/>
  <c r="F423" i="15"/>
  <c r="F434" i="15"/>
  <c r="F439" i="15"/>
  <c r="F445" i="15"/>
  <c r="F450" i="15"/>
  <c r="F455" i="15"/>
  <c r="F461" i="15"/>
  <c r="F466" i="15"/>
  <c r="F471" i="15"/>
  <c r="F477" i="15"/>
  <c r="F482" i="15"/>
  <c r="F487" i="15"/>
  <c r="F493" i="15"/>
  <c r="F498" i="15"/>
  <c r="F503" i="15"/>
  <c r="F509" i="15"/>
  <c r="F514" i="15"/>
  <c r="F519" i="15"/>
  <c r="F525" i="15"/>
  <c r="F530" i="15"/>
  <c r="F535" i="15"/>
  <c r="F541" i="15"/>
  <c r="F546" i="15"/>
  <c r="F551" i="15"/>
  <c r="F557" i="15"/>
  <c r="F562" i="15"/>
  <c r="F567" i="15"/>
  <c r="F573" i="15"/>
  <c r="F578" i="15"/>
  <c r="F583" i="15"/>
  <c r="F589" i="15"/>
  <c r="F594" i="15"/>
  <c r="F599" i="15"/>
  <c r="F605" i="15"/>
  <c r="F610" i="15"/>
  <c r="F615" i="15"/>
  <c r="F621" i="15"/>
  <c r="F626" i="15"/>
  <c r="F631" i="15"/>
  <c r="F637" i="15"/>
  <c r="F642" i="15"/>
  <c r="F647" i="15"/>
  <c r="F653" i="15"/>
  <c r="F658" i="15"/>
  <c r="F663" i="15"/>
  <c r="F669" i="15"/>
  <c r="F674" i="15"/>
  <c r="F679" i="15"/>
  <c r="F685" i="15"/>
  <c r="F690" i="15"/>
  <c r="F695" i="15"/>
  <c r="F701" i="15"/>
  <c r="F706" i="15"/>
  <c r="F711" i="15"/>
  <c r="F717" i="15"/>
  <c r="F25" i="15"/>
  <c r="F37" i="15"/>
  <c r="F53" i="15"/>
  <c r="G53" i="15" s="1"/>
  <c r="F67" i="15"/>
  <c r="F79" i="15"/>
  <c r="F95" i="15"/>
  <c r="F110" i="15"/>
  <c r="F122" i="15"/>
  <c r="F138" i="15"/>
  <c r="F153" i="15"/>
  <c r="F165" i="15"/>
  <c r="F181" i="15"/>
  <c r="F195" i="15"/>
  <c r="F207" i="15"/>
  <c r="F223" i="15"/>
  <c r="F238" i="15"/>
  <c r="F250" i="15"/>
  <c r="F266" i="15"/>
  <c r="F281" i="15"/>
  <c r="F293" i="15"/>
  <c r="F309" i="15"/>
  <c r="F323" i="15"/>
  <c r="F335" i="15"/>
  <c r="F351" i="15"/>
  <c r="F362" i="15"/>
  <c r="F371" i="15"/>
  <c r="F383" i="15"/>
  <c r="F394" i="15"/>
  <c r="F403" i="15"/>
  <c r="F415" i="15"/>
  <c r="F426" i="15"/>
  <c r="F435" i="15"/>
  <c r="F441" i="15"/>
  <c r="F446" i="15"/>
  <c r="F451" i="15"/>
  <c r="F457" i="15"/>
  <c r="F462" i="15"/>
  <c r="F467" i="15"/>
  <c r="F473" i="15"/>
  <c r="F478" i="15"/>
  <c r="F483" i="15"/>
  <c r="F489" i="15"/>
  <c r="F494" i="15"/>
  <c r="F499" i="15"/>
  <c r="F505" i="15"/>
  <c r="F510" i="15"/>
  <c r="F515" i="15"/>
  <c r="F521" i="15"/>
  <c r="F526" i="15"/>
  <c r="F531" i="15"/>
  <c r="F537" i="15"/>
  <c r="F542" i="15"/>
  <c r="F547" i="15"/>
  <c r="F553" i="15"/>
  <c r="F558" i="15"/>
  <c r="F563" i="15"/>
  <c r="F569" i="15"/>
  <c r="F574" i="15"/>
  <c r="F579" i="15"/>
  <c r="F585" i="15"/>
  <c r="F590" i="15"/>
  <c r="F595" i="15"/>
  <c r="F601" i="15"/>
  <c r="F606" i="15"/>
  <c r="F611" i="15"/>
  <c r="F617" i="15"/>
  <c r="F622" i="15"/>
  <c r="F627" i="15"/>
  <c r="F633" i="15"/>
  <c r="F638" i="15"/>
  <c r="F643" i="15"/>
  <c r="F649" i="15"/>
  <c r="F654" i="15"/>
  <c r="F659" i="15"/>
  <c r="F665" i="15"/>
  <c r="F670" i="15"/>
  <c r="F675" i="15"/>
  <c r="F681" i="15"/>
  <c r="F686" i="15"/>
  <c r="F691" i="15"/>
  <c r="F697" i="15"/>
  <c r="F702" i="15"/>
  <c r="F707" i="15"/>
  <c r="F713" i="15"/>
  <c r="F718" i="15"/>
  <c r="F723" i="15"/>
  <c r="F729" i="15"/>
  <c r="F734" i="15"/>
  <c r="F739" i="15"/>
  <c r="F745" i="15"/>
  <c r="F750" i="15"/>
  <c r="F755" i="15"/>
  <c r="F761" i="15"/>
  <c r="F766" i="15"/>
  <c r="F771" i="15"/>
  <c r="F777" i="15"/>
  <c r="F782" i="15"/>
  <c r="F787" i="15"/>
  <c r="F793" i="15"/>
  <c r="F798" i="15"/>
  <c r="F803" i="15"/>
  <c r="F809" i="15"/>
  <c r="F814" i="15"/>
  <c r="F819" i="15"/>
  <c r="F825" i="15"/>
  <c r="F830" i="15"/>
  <c r="F835" i="15"/>
  <c r="F841" i="15"/>
  <c r="F846" i="15"/>
  <c r="F851" i="15"/>
  <c r="F857" i="15"/>
  <c r="F862" i="15"/>
  <c r="F867" i="15"/>
  <c r="F873" i="15"/>
  <c r="F878" i="15"/>
  <c r="F883" i="15"/>
  <c r="F889" i="15"/>
  <c r="F894" i="15"/>
  <c r="F899" i="15"/>
  <c r="F905" i="15"/>
  <c r="F910" i="15"/>
  <c r="F915" i="15"/>
  <c r="F921" i="15"/>
  <c r="F926" i="15"/>
  <c r="F931" i="15"/>
  <c r="F937" i="15"/>
  <c r="F942" i="15"/>
  <c r="F947" i="15"/>
  <c r="F951" i="15"/>
  <c r="F955" i="15"/>
  <c r="F959" i="15"/>
  <c r="F963" i="15"/>
  <c r="F967" i="15"/>
  <c r="F971" i="15"/>
  <c r="F975" i="15"/>
  <c r="F979" i="15"/>
  <c r="F983" i="15"/>
  <c r="F987" i="15"/>
  <c r="F991" i="15"/>
  <c r="F995" i="15"/>
  <c r="F999" i="15"/>
  <c r="F1003" i="15"/>
  <c r="F1007" i="15"/>
  <c r="F1011" i="15"/>
  <c r="F1015" i="15"/>
  <c r="F1019" i="15"/>
  <c r="F1023" i="15"/>
  <c r="F1027" i="15"/>
  <c r="F1031" i="15"/>
  <c r="F1035" i="15"/>
  <c r="F1039" i="15"/>
  <c r="F1043" i="15"/>
  <c r="F1047" i="15"/>
  <c r="F1051" i="15"/>
  <c r="F1055" i="15"/>
  <c r="F1059" i="15"/>
  <c r="F1063" i="15"/>
  <c r="F1067" i="15"/>
  <c r="F1071" i="15"/>
  <c r="F1075" i="15"/>
  <c r="F1079" i="15"/>
  <c r="F1083" i="15"/>
  <c r="F1087" i="15"/>
  <c r="F1091" i="15"/>
  <c r="F1095" i="15"/>
  <c r="F1099" i="15"/>
  <c r="F1103" i="15"/>
  <c r="F1107" i="15"/>
  <c r="F1111" i="15"/>
  <c r="F1115" i="15"/>
  <c r="F1119" i="15"/>
  <c r="F1123" i="15"/>
  <c r="F1127" i="15"/>
  <c r="F1131" i="15"/>
  <c r="F1135" i="15"/>
  <c r="F1139" i="15"/>
  <c r="F1143" i="15"/>
  <c r="F1147" i="15"/>
  <c r="F1151" i="15"/>
  <c r="F1155" i="15"/>
  <c r="F1159" i="15"/>
  <c r="F1163" i="15"/>
  <c r="F1167" i="15"/>
  <c r="F1171" i="15"/>
  <c r="F1175" i="15"/>
  <c r="F1179" i="15"/>
  <c r="F1183" i="15"/>
  <c r="F1187" i="15"/>
  <c r="F1191" i="15"/>
  <c r="F1195" i="15"/>
  <c r="F1199" i="15"/>
  <c r="F1203" i="15"/>
  <c r="F1207" i="15"/>
  <c r="F1211" i="15"/>
  <c r="F1215" i="15"/>
  <c r="F1219" i="15"/>
  <c r="F1223" i="15"/>
  <c r="F1227" i="15"/>
  <c r="F1231" i="15"/>
  <c r="F1235" i="15"/>
  <c r="F1239" i="15"/>
  <c r="F1243" i="15"/>
  <c r="F1247" i="15"/>
  <c r="F1251" i="15"/>
  <c r="F26" i="15"/>
  <c r="F85" i="15"/>
  <c r="F142" i="15"/>
  <c r="F197" i="15"/>
  <c r="F255" i="15"/>
  <c r="F313" i="15"/>
  <c r="F345" i="15"/>
  <c r="F367" i="15"/>
  <c r="F387" i="15"/>
  <c r="F410" i="15"/>
  <c r="F431" i="15"/>
  <c r="F443" i="15"/>
  <c r="F454" i="15"/>
  <c r="F465" i="15"/>
  <c r="F475" i="15"/>
  <c r="F486" i="15"/>
  <c r="F497" i="15"/>
  <c r="F507" i="15"/>
  <c r="F518" i="15"/>
  <c r="F529" i="15"/>
  <c r="F539" i="15"/>
  <c r="F550" i="15"/>
  <c r="F561" i="15"/>
  <c r="F571" i="15"/>
  <c r="F582" i="15"/>
  <c r="F593" i="15"/>
  <c r="F603" i="15"/>
  <c r="F614" i="15"/>
  <c r="F625" i="15"/>
  <c r="F635" i="15"/>
  <c r="F646" i="15"/>
  <c r="F657" i="15"/>
  <c r="F667" i="15"/>
  <c r="F678" i="15"/>
  <c r="F689" i="15"/>
  <c r="F699" i="15"/>
  <c r="F710" i="15"/>
  <c r="F721" i="15"/>
  <c r="F727" i="15"/>
  <c r="F735" i="15"/>
  <c r="F742" i="15"/>
  <c r="F749" i="15"/>
  <c r="F757" i="15"/>
  <c r="F763" i="15"/>
  <c r="F770" i="15"/>
  <c r="F778" i="15"/>
  <c r="F785" i="15"/>
  <c r="F791" i="15"/>
  <c r="F799" i="15"/>
  <c r="F806" i="15"/>
  <c r="F813" i="15"/>
  <c r="F821" i="15"/>
  <c r="F827" i="15"/>
  <c r="F834" i="15"/>
  <c r="F842" i="15"/>
  <c r="F849" i="15"/>
  <c r="F855" i="15"/>
  <c r="F863" i="15"/>
  <c r="F870" i="15"/>
  <c r="F877" i="15"/>
  <c r="F885" i="15"/>
  <c r="F891" i="15"/>
  <c r="F898" i="15"/>
  <c r="F906" i="15"/>
  <c r="F913" i="15"/>
  <c r="F919" i="15"/>
  <c r="F927" i="15"/>
  <c r="F934" i="15"/>
  <c r="F941" i="15"/>
  <c r="F948" i="15"/>
  <c r="F953" i="15"/>
  <c r="F958" i="15"/>
  <c r="F964" i="15"/>
  <c r="F969" i="15"/>
  <c r="F974" i="15"/>
  <c r="F42" i="15"/>
  <c r="F99" i="15"/>
  <c r="F154" i="15"/>
  <c r="F213" i="15"/>
  <c r="F270" i="15"/>
  <c r="F325" i="15"/>
  <c r="F354" i="15"/>
  <c r="F375" i="15"/>
  <c r="F395" i="15"/>
  <c r="F418" i="15"/>
  <c r="F437" i="15"/>
  <c r="F447" i="15"/>
  <c r="F458" i="15"/>
  <c r="F469" i="15"/>
  <c r="F479" i="15"/>
  <c r="F490" i="15"/>
  <c r="F501" i="15"/>
  <c r="F511" i="15"/>
  <c r="F522" i="15"/>
  <c r="F533" i="15"/>
  <c r="F543" i="15"/>
  <c r="F554" i="15"/>
  <c r="F565" i="15"/>
  <c r="F575" i="15"/>
  <c r="F586" i="15"/>
  <c r="F597" i="15"/>
  <c r="F607" i="15"/>
  <c r="F618" i="15"/>
  <c r="F629" i="15"/>
  <c r="F639" i="15"/>
  <c r="F650" i="15"/>
  <c r="F661" i="15"/>
  <c r="F671" i="15"/>
  <c r="F682" i="15"/>
  <c r="F693" i="15"/>
  <c r="F703" i="15"/>
  <c r="F714" i="15"/>
  <c r="F722" i="15"/>
  <c r="F730" i="15"/>
  <c r="F737" i="15"/>
  <c r="F743" i="15"/>
  <c r="F751" i="15"/>
  <c r="F758" i="15"/>
  <c r="F765" i="15"/>
  <c r="F773" i="15"/>
  <c r="F779" i="15"/>
  <c r="F786" i="15"/>
  <c r="F794" i="15"/>
  <c r="F801" i="15"/>
  <c r="F807" i="15"/>
  <c r="F815" i="15"/>
  <c r="F822" i="15"/>
  <c r="F829" i="15"/>
  <c r="F837" i="15"/>
  <c r="F843" i="15"/>
  <c r="F850" i="15"/>
  <c r="F858" i="15"/>
  <c r="F865" i="15"/>
  <c r="F871" i="15"/>
  <c r="F879" i="15"/>
  <c r="F886" i="15"/>
  <c r="F893" i="15"/>
  <c r="F901" i="15"/>
  <c r="F907" i="15"/>
  <c r="F914" i="15"/>
  <c r="F922" i="15"/>
  <c r="F929" i="15"/>
  <c r="F935" i="15"/>
  <c r="F943" i="15"/>
  <c r="F949" i="15"/>
  <c r="F954" i="15"/>
  <c r="F960" i="15"/>
  <c r="F965" i="15"/>
  <c r="F970" i="15"/>
  <c r="F976" i="15"/>
  <c r="F981" i="15"/>
  <c r="F986" i="15"/>
  <c r="F992" i="15"/>
  <c r="F997" i="15"/>
  <c r="F1002" i="15"/>
  <c r="F1008" i="15"/>
  <c r="F1013" i="15"/>
  <c r="F1018" i="15"/>
  <c r="F1024" i="15"/>
  <c r="F1029" i="15"/>
  <c r="F1034" i="15"/>
  <c r="F1040" i="15"/>
  <c r="F1045" i="15"/>
  <c r="F1050" i="15"/>
  <c r="F1056" i="15"/>
  <c r="F1061" i="15"/>
  <c r="F1066" i="15"/>
  <c r="F1072" i="15"/>
  <c r="F1077" i="15"/>
  <c r="F1082" i="15"/>
  <c r="F1088" i="15"/>
  <c r="F1093" i="15"/>
  <c r="F1098" i="15"/>
  <c r="F1104" i="15"/>
  <c r="F1109" i="15"/>
  <c r="F1114" i="15"/>
  <c r="F1120" i="15"/>
  <c r="F1125" i="15"/>
  <c r="F1130" i="15"/>
  <c r="F1136" i="15"/>
  <c r="F1141" i="15"/>
  <c r="F1146" i="15"/>
  <c r="F1152" i="15"/>
  <c r="F1157" i="15"/>
  <c r="F1162" i="15"/>
  <c r="F1168" i="15"/>
  <c r="F1173" i="15"/>
  <c r="F1178" i="15"/>
  <c r="F1184" i="15"/>
  <c r="F1189" i="15"/>
  <c r="F1194" i="15"/>
  <c r="F1200" i="15"/>
  <c r="F1205" i="15"/>
  <c r="F1210" i="15"/>
  <c r="F1216" i="15"/>
  <c r="F1221" i="15"/>
  <c r="F1226" i="15"/>
  <c r="F1232" i="15"/>
  <c r="F1237" i="15"/>
  <c r="F1242" i="15"/>
  <c r="F1248" i="15"/>
  <c r="F1253" i="15"/>
  <c r="F1257" i="15"/>
  <c r="F1261" i="15"/>
  <c r="F1265" i="15"/>
  <c r="F1269" i="15"/>
  <c r="F1273" i="15"/>
  <c r="F1277" i="15"/>
  <c r="F1281" i="15"/>
  <c r="F1285" i="15"/>
  <c r="F1289" i="15"/>
  <c r="F1293" i="15"/>
  <c r="F1297" i="15"/>
  <c r="F1301" i="15"/>
  <c r="F1305" i="15"/>
  <c r="F57" i="15"/>
  <c r="G57" i="15" s="1"/>
  <c r="F111" i="15"/>
  <c r="F170" i="15"/>
  <c r="F227" i="15"/>
  <c r="F282" i="15"/>
  <c r="F330" i="15"/>
  <c r="F355" i="15"/>
  <c r="F378" i="15"/>
  <c r="F399" i="15"/>
  <c r="F419" i="15"/>
  <c r="F438" i="15"/>
  <c r="F449" i="15"/>
  <c r="F459" i="15"/>
  <c r="F470" i="15"/>
  <c r="F481" i="15"/>
  <c r="F491" i="15"/>
  <c r="F502" i="15"/>
  <c r="F513" i="15"/>
  <c r="F523" i="15"/>
  <c r="F534" i="15"/>
  <c r="F545" i="15"/>
  <c r="F555" i="15"/>
  <c r="F566" i="15"/>
  <c r="F577" i="15"/>
  <c r="F587" i="15"/>
  <c r="F598" i="15"/>
  <c r="F609" i="15"/>
  <c r="F619" i="15"/>
  <c r="F630" i="15"/>
  <c r="F641" i="15"/>
  <c r="F651" i="15"/>
  <c r="F662" i="15"/>
  <c r="F673" i="15"/>
  <c r="F683" i="15"/>
  <c r="F694" i="15"/>
  <c r="F705" i="15"/>
  <c r="F715" i="15"/>
  <c r="F725" i="15"/>
  <c r="F731" i="15"/>
  <c r="F738" i="15"/>
  <c r="F746" i="15"/>
  <c r="F753" i="15"/>
  <c r="F759" i="15"/>
  <c r="F767" i="15"/>
  <c r="F774" i="15"/>
  <c r="F781" i="15"/>
  <c r="F789" i="15"/>
  <c r="F795" i="15"/>
  <c r="F802" i="15"/>
  <c r="F810" i="15"/>
  <c r="F817" i="15"/>
  <c r="F823" i="15"/>
  <c r="F831" i="15"/>
  <c r="F838" i="15"/>
  <c r="F845" i="15"/>
  <c r="F853" i="15"/>
  <c r="F859" i="15"/>
  <c r="F866" i="15"/>
  <c r="F874" i="15"/>
  <c r="F881" i="15"/>
  <c r="F887" i="15"/>
  <c r="F895" i="15"/>
  <c r="F902" i="15"/>
  <c r="F909" i="15"/>
  <c r="F917" i="15"/>
  <c r="F923" i="15"/>
  <c r="F930" i="15"/>
  <c r="F938" i="15"/>
  <c r="F945" i="15"/>
  <c r="F950" i="15"/>
  <c r="F956" i="15"/>
  <c r="F961" i="15"/>
  <c r="F966" i="15"/>
  <c r="F972" i="15"/>
  <c r="F977" i="15"/>
  <c r="F982" i="15"/>
  <c r="F988" i="15"/>
  <c r="F993" i="15"/>
  <c r="F998" i="15"/>
  <c r="F1004" i="15"/>
  <c r="F1009" i="15"/>
  <c r="F1014" i="15"/>
  <c r="F1020" i="15"/>
  <c r="F1025" i="15"/>
  <c r="F1030" i="15"/>
  <c r="F1036" i="15"/>
  <c r="F1041" i="15"/>
  <c r="F1046" i="15"/>
  <c r="F1052" i="15"/>
  <c r="F1057" i="15"/>
  <c r="F1062" i="15"/>
  <c r="F1068" i="15"/>
  <c r="F1073" i="15"/>
  <c r="F1078" i="15"/>
  <c r="F1084" i="15"/>
  <c r="F1089" i="15"/>
  <c r="F1094" i="15"/>
  <c r="F1100" i="15"/>
  <c r="F1105" i="15"/>
  <c r="F1110" i="15"/>
  <c r="F1116" i="15"/>
  <c r="F1121" i="15"/>
  <c r="F1126" i="15"/>
  <c r="F1132" i="15"/>
  <c r="F1137" i="15"/>
  <c r="F1142" i="15"/>
  <c r="F1148" i="15"/>
  <c r="F1153" i="15"/>
  <c r="F1158" i="15"/>
  <c r="F1164" i="15"/>
  <c r="F1169" i="15"/>
  <c r="F1174" i="15"/>
  <c r="F1180" i="15"/>
  <c r="F1185" i="15"/>
  <c r="F1190" i="15"/>
  <c r="F1196" i="15"/>
  <c r="F1201" i="15"/>
  <c r="F1206" i="15"/>
  <c r="F1212" i="15"/>
  <c r="F1217" i="15"/>
  <c r="F1222" i="15"/>
  <c r="F1228" i="15"/>
  <c r="F1233" i="15"/>
  <c r="F1238" i="15"/>
  <c r="F1244" i="15"/>
  <c r="F1249" i="15"/>
  <c r="F1254" i="15"/>
  <c r="F1258" i="15"/>
  <c r="F1262" i="15"/>
  <c r="F1266" i="15"/>
  <c r="F1270" i="15"/>
  <c r="F1274" i="15"/>
  <c r="F1278" i="15"/>
  <c r="F1282" i="15"/>
  <c r="F1286" i="15"/>
  <c r="F1290" i="15"/>
  <c r="F1294" i="15"/>
  <c r="F1298" i="15"/>
  <c r="F1302" i="15"/>
  <c r="F1306" i="15"/>
  <c r="F1310" i="15"/>
  <c r="F1314" i="15"/>
  <c r="F1318" i="15"/>
  <c r="F1322" i="15"/>
  <c r="F1326" i="15"/>
  <c r="F1330" i="15"/>
  <c r="F1334" i="15"/>
  <c r="F1338" i="15"/>
  <c r="F1342" i="15"/>
  <c r="F1346" i="15"/>
  <c r="F1350" i="15"/>
  <c r="F1354" i="15"/>
  <c r="F1358" i="15"/>
  <c r="F1362" i="15"/>
  <c r="F1366" i="15"/>
  <c r="F1370" i="15"/>
  <c r="F1374" i="15"/>
  <c r="F1378" i="15"/>
  <c r="F1382" i="15"/>
  <c r="F1386" i="15"/>
  <c r="F1390" i="15"/>
  <c r="F1394" i="15"/>
  <c r="F1398" i="15"/>
  <c r="F1402" i="15"/>
  <c r="F1406" i="15"/>
  <c r="F1410" i="15"/>
  <c r="F1414" i="15"/>
  <c r="F1418" i="15"/>
  <c r="F1422" i="15"/>
  <c r="F1426" i="15"/>
  <c r="F1430" i="15"/>
  <c r="F1434" i="15"/>
  <c r="F1438" i="15"/>
  <c r="F1442" i="15"/>
  <c r="F1446" i="15"/>
  <c r="F1450" i="15"/>
  <c r="F1454" i="15"/>
  <c r="F1458" i="15"/>
  <c r="F1462" i="15"/>
  <c r="F1466" i="15"/>
  <c r="F1470" i="15"/>
  <c r="F1474" i="15"/>
  <c r="F1478" i="15"/>
  <c r="F1482" i="15"/>
  <c r="F1486" i="15"/>
  <c r="F1490" i="15"/>
  <c r="F1494" i="15"/>
  <c r="F1498" i="15"/>
  <c r="F1502" i="15"/>
  <c r="F1506" i="15"/>
  <c r="F1510" i="15"/>
  <c r="F1514" i="15"/>
  <c r="F1518" i="15"/>
  <c r="F1522" i="15"/>
  <c r="F1526" i="15"/>
  <c r="F1530" i="15"/>
  <c r="F1534" i="15"/>
  <c r="F1538" i="15"/>
  <c r="F1542" i="15"/>
  <c r="F1546" i="15"/>
  <c r="F1550" i="15"/>
  <c r="F1554" i="15"/>
  <c r="F1558" i="15"/>
  <c r="F1562" i="15"/>
  <c r="F1566" i="15"/>
  <c r="F1570" i="15"/>
  <c r="F1574" i="15"/>
  <c r="F1578" i="15"/>
  <c r="F1582" i="15"/>
  <c r="F1586" i="15"/>
  <c r="F1590" i="15"/>
  <c r="F1594" i="15"/>
  <c r="F1598" i="15"/>
  <c r="F1602" i="15"/>
  <c r="F1606" i="15"/>
  <c r="F1610" i="15"/>
  <c r="F1614" i="15"/>
  <c r="F1618" i="15"/>
  <c r="F1622" i="15"/>
  <c r="F1626" i="15"/>
  <c r="F1630" i="15"/>
  <c r="F1634" i="15"/>
  <c r="F1638" i="15"/>
  <c r="F1642" i="15"/>
  <c r="F1646" i="15"/>
  <c r="F1650" i="15"/>
  <c r="F1654" i="15"/>
  <c r="F1658" i="15"/>
  <c r="F1662" i="15"/>
  <c r="F1666" i="15"/>
  <c r="F1670" i="15"/>
  <c r="F1674" i="15"/>
  <c r="F1678" i="15"/>
  <c r="F1682" i="15"/>
  <c r="F1686" i="15"/>
  <c r="F1690" i="15"/>
  <c r="F1694" i="15"/>
  <c r="F1698" i="15"/>
  <c r="F1702" i="15"/>
  <c r="F1706" i="15"/>
  <c r="F1710" i="15"/>
  <c r="F1714" i="15"/>
  <c r="F1718" i="15"/>
  <c r="F1722" i="15"/>
  <c r="F1726" i="15"/>
  <c r="F1730" i="15"/>
  <c r="F1734" i="15"/>
  <c r="F1738" i="15"/>
  <c r="F1742" i="15"/>
  <c r="F1746" i="15"/>
  <c r="F1750" i="15"/>
  <c r="F1754" i="15"/>
  <c r="F1758" i="15"/>
  <c r="F1762" i="15"/>
  <c r="F1766" i="15"/>
  <c r="F1770" i="15"/>
  <c r="F1774" i="15"/>
  <c r="F1778" i="15"/>
  <c r="F1782" i="15"/>
  <c r="F1786" i="15"/>
  <c r="F1790" i="15"/>
  <c r="F1794" i="15"/>
  <c r="F1798" i="15"/>
  <c r="F1802" i="15"/>
  <c r="F1806" i="15"/>
  <c r="F1810" i="15"/>
  <c r="F1814" i="15"/>
  <c r="F1818" i="15"/>
  <c r="F1822" i="15"/>
  <c r="F1826" i="15"/>
  <c r="F1830" i="15"/>
  <c r="F1834" i="15"/>
  <c r="F1838" i="15"/>
  <c r="F1842" i="15"/>
  <c r="F1846" i="15"/>
  <c r="F1850" i="15"/>
  <c r="F1854" i="15"/>
  <c r="F1858" i="15"/>
  <c r="F1862" i="15"/>
  <c r="F1866" i="15"/>
  <c r="F1870" i="15"/>
  <c r="F1874" i="15"/>
  <c r="F1878" i="15"/>
  <c r="F1882" i="15"/>
  <c r="F1886" i="15"/>
  <c r="F1890" i="15"/>
  <c r="F1894" i="15"/>
  <c r="F1898" i="15"/>
  <c r="F1902" i="15"/>
  <c r="F1906" i="15"/>
  <c r="F1910" i="15"/>
  <c r="F1914" i="15"/>
  <c r="F1918" i="15"/>
  <c r="F1922" i="15"/>
  <c r="F1926" i="15"/>
  <c r="F1930" i="15"/>
  <c r="F1934" i="15"/>
  <c r="F1938" i="15"/>
  <c r="F1942" i="15"/>
  <c r="F1946" i="15"/>
  <c r="F1950" i="15"/>
  <c r="F1954" i="15"/>
  <c r="F1958" i="15"/>
  <c r="F1962" i="15"/>
  <c r="F1966" i="15"/>
  <c r="F1970" i="15"/>
  <c r="F1974" i="15"/>
  <c r="F1978" i="15"/>
  <c r="F1982" i="15"/>
  <c r="F1986" i="15"/>
  <c r="F1990" i="15"/>
  <c r="F1994" i="15"/>
  <c r="F1998" i="15"/>
  <c r="F2002" i="15"/>
  <c r="F2006" i="15"/>
  <c r="F2010" i="15"/>
  <c r="F2014" i="15"/>
  <c r="F2018" i="15"/>
  <c r="F2022" i="15"/>
  <c r="F2026" i="15"/>
  <c r="F2030" i="15"/>
  <c r="F2034" i="15"/>
  <c r="F2038" i="15"/>
  <c r="F2042" i="15"/>
  <c r="F2046" i="15"/>
  <c r="F2050" i="15"/>
  <c r="F2054" i="15"/>
  <c r="F2058" i="15"/>
  <c r="F2062" i="15"/>
  <c r="F2066" i="15"/>
  <c r="F2070" i="15"/>
  <c r="F2074" i="15"/>
  <c r="F2078" i="15"/>
  <c r="F2082" i="15"/>
  <c r="F2086" i="15"/>
  <c r="F2090" i="15"/>
  <c r="F2094" i="15"/>
  <c r="F2098" i="15"/>
  <c r="F2102" i="15"/>
  <c r="F2106" i="15"/>
  <c r="F2110" i="15"/>
  <c r="F69" i="15"/>
  <c r="F298" i="15"/>
  <c r="F407" i="15"/>
  <c r="F463" i="15"/>
  <c r="F506" i="15"/>
  <c r="F549" i="15"/>
  <c r="F591" i="15"/>
  <c r="F634" i="15"/>
  <c r="F677" i="15"/>
  <c r="F719" i="15"/>
  <c r="F747" i="15"/>
  <c r="F775" i="15"/>
  <c r="F805" i="15"/>
  <c r="F833" i="15"/>
  <c r="F861" i="15"/>
  <c r="F890" i="15"/>
  <c r="F918" i="15"/>
  <c r="F946" i="15"/>
  <c r="F968" i="15"/>
  <c r="F984" i="15"/>
  <c r="F994" i="15"/>
  <c r="F1005" i="15"/>
  <c r="F1016" i="15"/>
  <c r="F1026" i="15"/>
  <c r="F1037" i="15"/>
  <c r="F1048" i="15"/>
  <c r="F1058" i="15"/>
  <c r="F1069" i="15"/>
  <c r="F1080" i="15"/>
  <c r="F1090" i="15"/>
  <c r="F1101" i="15"/>
  <c r="F1112" i="15"/>
  <c r="F1122" i="15"/>
  <c r="F1133" i="15"/>
  <c r="F1144" i="15"/>
  <c r="F1154" i="15"/>
  <c r="F1165" i="15"/>
  <c r="F1176" i="15"/>
  <c r="F1186" i="15"/>
  <c r="F1197" i="15"/>
  <c r="F1208" i="15"/>
  <c r="F1218" i="15"/>
  <c r="F1229" i="15"/>
  <c r="F1240" i="15"/>
  <c r="F1250" i="15"/>
  <c r="F1259" i="15"/>
  <c r="F1267" i="15"/>
  <c r="F1275" i="15"/>
  <c r="F1283" i="15"/>
  <c r="F1291" i="15"/>
  <c r="F1299" i="15"/>
  <c r="F1307" i="15"/>
  <c r="F1312" i="15"/>
  <c r="F1317" i="15"/>
  <c r="F1323" i="15"/>
  <c r="F1328" i="15"/>
  <c r="F1333" i="15"/>
  <c r="F1339" i="15"/>
  <c r="F1344" i="15"/>
  <c r="F1349" i="15"/>
  <c r="F1355" i="15"/>
  <c r="F1360" i="15"/>
  <c r="F1365" i="15"/>
  <c r="F1371" i="15"/>
  <c r="F1376" i="15"/>
  <c r="F1381" i="15"/>
  <c r="F1387" i="15"/>
  <c r="F1392" i="15"/>
  <c r="F1397" i="15"/>
  <c r="F1403" i="15"/>
  <c r="F1408" i="15"/>
  <c r="F1413" i="15"/>
  <c r="F1419" i="15"/>
  <c r="F1424" i="15"/>
  <c r="F1429" i="15"/>
  <c r="F1435" i="15"/>
  <c r="F1440" i="15"/>
  <c r="F1445" i="15"/>
  <c r="F1451" i="15"/>
  <c r="F1456" i="15"/>
  <c r="F1461" i="15"/>
  <c r="F1467" i="15"/>
  <c r="F1472" i="15"/>
  <c r="F1477" i="15"/>
  <c r="F1483" i="15"/>
  <c r="F127" i="15"/>
  <c r="F341" i="15"/>
  <c r="F427" i="15"/>
  <c r="F474" i="15"/>
  <c r="F517" i="15"/>
  <c r="F559" i="15"/>
  <c r="F602" i="15"/>
  <c r="F645" i="15"/>
  <c r="F687" i="15"/>
  <c r="F726" i="15"/>
  <c r="F754" i="15"/>
  <c r="F783" i="15"/>
  <c r="F811" i="15"/>
  <c r="F839" i="15"/>
  <c r="F869" i="15"/>
  <c r="F897" i="15"/>
  <c r="F925" i="15"/>
  <c r="F952" i="15"/>
  <c r="F973" i="15"/>
  <c r="F985" i="15"/>
  <c r="F996" i="15"/>
  <c r="F1006" i="15"/>
  <c r="F1017" i="15"/>
  <c r="F1028" i="15"/>
  <c r="F1038" i="15"/>
  <c r="F1049" i="15"/>
  <c r="F1060" i="15"/>
  <c r="F1070" i="15"/>
  <c r="F1081" i="15"/>
  <c r="F1092" i="15"/>
  <c r="F1102" i="15"/>
  <c r="F1113" i="15"/>
  <c r="F1124" i="15"/>
  <c r="F1134" i="15"/>
  <c r="F1145" i="15"/>
  <c r="F1156" i="15"/>
  <c r="F1166" i="15"/>
  <c r="F1177" i="15"/>
  <c r="F1188" i="15"/>
  <c r="F1198" i="15"/>
  <c r="F1209" i="15"/>
  <c r="F1220" i="15"/>
  <c r="F1230" i="15"/>
  <c r="F1241" i="15"/>
  <c r="F1252" i="15"/>
  <c r="F1260" i="15"/>
  <c r="F1268" i="15"/>
  <c r="F1276" i="15"/>
  <c r="F1284" i="15"/>
  <c r="F1292" i="15"/>
  <c r="F1300" i="15"/>
  <c r="F1308" i="15"/>
  <c r="F1313" i="15"/>
  <c r="F1319" i="15"/>
  <c r="F1324" i="15"/>
  <c r="F1329" i="15"/>
  <c r="F1335" i="15"/>
  <c r="F1340" i="15"/>
  <c r="F1345" i="15"/>
  <c r="F1351" i="15"/>
  <c r="F1356" i="15"/>
  <c r="F1361" i="15"/>
  <c r="F1367" i="15"/>
  <c r="F1372" i="15"/>
  <c r="F1377" i="15"/>
  <c r="F1383" i="15"/>
  <c r="F1388" i="15"/>
  <c r="F1393" i="15"/>
  <c r="F1399" i="15"/>
  <c r="F1404" i="15"/>
  <c r="F1409" i="15"/>
  <c r="F1415" i="15"/>
  <c r="F1420" i="15"/>
  <c r="F1425" i="15"/>
  <c r="F1431" i="15"/>
  <c r="F1436" i="15"/>
  <c r="F1441" i="15"/>
  <c r="F1447" i="15"/>
  <c r="F1452" i="15"/>
  <c r="F1457" i="15"/>
  <c r="F1463" i="15"/>
  <c r="F1468" i="15"/>
  <c r="F1473" i="15"/>
  <c r="F1479" i="15"/>
  <c r="F1484" i="15"/>
  <c r="F1489" i="15"/>
  <c r="F1495" i="15"/>
  <c r="F1500" i="15"/>
  <c r="F1505" i="15"/>
  <c r="F1511" i="15"/>
  <c r="F1516" i="15"/>
  <c r="F1521" i="15"/>
  <c r="F1527" i="15"/>
  <c r="F1532" i="15"/>
  <c r="F1537" i="15"/>
  <c r="F1543" i="15"/>
  <c r="F1548" i="15"/>
  <c r="F1553" i="15"/>
  <c r="F1559" i="15"/>
  <c r="F1564" i="15"/>
  <c r="F1569" i="15"/>
  <c r="F1575" i="15"/>
  <c r="F1580" i="15"/>
  <c r="F1585" i="15"/>
  <c r="F1591" i="15"/>
  <c r="F1596" i="15"/>
  <c r="F1601" i="15"/>
  <c r="F1607" i="15"/>
  <c r="F1612" i="15"/>
  <c r="F1617" i="15"/>
  <c r="F1623" i="15"/>
  <c r="F1628" i="15"/>
  <c r="F1633" i="15"/>
  <c r="F1639" i="15"/>
  <c r="F1644" i="15"/>
  <c r="F1649" i="15"/>
  <c r="F1655" i="15"/>
  <c r="F1660" i="15"/>
  <c r="F1665" i="15"/>
  <c r="F1671" i="15"/>
  <c r="F1676" i="15"/>
  <c r="F1681" i="15"/>
  <c r="F1687" i="15"/>
  <c r="F1692" i="15"/>
  <c r="F1697" i="15"/>
  <c r="F1703" i="15"/>
  <c r="F1708" i="15"/>
  <c r="F1713" i="15"/>
  <c r="F1719" i="15"/>
  <c r="F1724" i="15"/>
  <c r="F1729" i="15"/>
  <c r="F1735" i="15"/>
  <c r="F1740" i="15"/>
  <c r="F1745" i="15"/>
  <c r="F1751" i="15"/>
  <c r="F1756" i="15"/>
  <c r="F1761" i="15"/>
  <c r="F1767" i="15"/>
  <c r="F185" i="15"/>
  <c r="F363" i="15"/>
  <c r="F442" i="15"/>
  <c r="F485" i="15"/>
  <c r="F527" i="15"/>
  <c r="F570" i="15"/>
  <c r="F613" i="15"/>
  <c r="F655" i="15"/>
  <c r="F698" i="15"/>
  <c r="F733" i="15"/>
  <c r="F762" i="15"/>
  <c r="F790" i="15"/>
  <c r="F818" i="15"/>
  <c r="F847" i="15"/>
  <c r="F875" i="15"/>
  <c r="F903" i="15"/>
  <c r="F933" i="15"/>
  <c r="F957" i="15"/>
  <c r="F978" i="15"/>
  <c r="F989" i="15"/>
  <c r="F1000" i="15"/>
  <c r="F1010" i="15"/>
  <c r="F1021" i="15"/>
  <c r="F1032" i="15"/>
  <c r="F1042" i="15"/>
  <c r="F1053" i="15"/>
  <c r="F1064" i="15"/>
  <c r="F1074" i="15"/>
  <c r="F1085" i="15"/>
  <c r="F1096" i="15"/>
  <c r="F1106" i="15"/>
  <c r="F1117" i="15"/>
  <c r="F1128" i="15"/>
  <c r="F1138" i="15"/>
  <c r="F1149" i="15"/>
  <c r="F1160" i="15"/>
  <c r="F1170" i="15"/>
  <c r="F1181" i="15"/>
  <c r="F1192" i="15"/>
  <c r="F1202" i="15"/>
  <c r="F1213" i="15"/>
  <c r="F1224" i="15"/>
  <c r="F1234" i="15"/>
  <c r="F1245" i="15"/>
  <c r="F1255" i="15"/>
  <c r="F1263" i="15"/>
  <c r="F1271" i="15"/>
  <c r="F1279" i="15"/>
  <c r="F1287" i="15"/>
  <c r="F1295" i="15"/>
  <c r="F1303" i="15"/>
  <c r="F1309" i="15"/>
  <c r="F1315" i="15"/>
  <c r="F1320" i="15"/>
  <c r="F1325" i="15"/>
  <c r="F1331" i="15"/>
  <c r="F1336" i="15"/>
  <c r="F1341" i="15"/>
  <c r="F1347" i="15"/>
  <c r="F1352" i="15"/>
  <c r="F1357" i="15"/>
  <c r="F1363" i="15"/>
  <c r="F1368" i="15"/>
  <c r="F1373" i="15"/>
  <c r="F1379" i="15"/>
  <c r="F1384" i="15"/>
  <c r="F1389" i="15"/>
  <c r="F1395" i="15"/>
  <c r="F1400" i="15"/>
  <c r="F1405" i="15"/>
  <c r="F1411" i="15"/>
  <c r="F1416" i="15"/>
  <c r="F1421" i="15"/>
  <c r="F1427" i="15"/>
  <c r="F1432" i="15"/>
  <c r="F1437" i="15"/>
  <c r="F1443" i="15"/>
  <c r="F1448" i="15"/>
  <c r="F1453" i="15"/>
  <c r="F1459" i="15"/>
  <c r="F1464" i="15"/>
  <c r="F1469" i="15"/>
  <c r="F1475" i="15"/>
  <c r="F1480" i="15"/>
  <c r="F1485" i="15"/>
  <c r="F1491" i="15"/>
  <c r="F1496" i="15"/>
  <c r="F1501" i="15"/>
  <c r="F1507" i="15"/>
  <c r="F1512" i="15"/>
  <c r="F1517" i="15"/>
  <c r="F1523" i="15"/>
  <c r="F1528" i="15"/>
  <c r="F1533" i="15"/>
  <c r="F1539" i="15"/>
  <c r="F1544" i="15"/>
  <c r="F1549" i="15"/>
  <c r="F1555" i="15"/>
  <c r="F1560" i="15"/>
  <c r="F1565" i="15"/>
  <c r="F1571" i="15"/>
  <c r="F1576" i="15"/>
  <c r="F1581" i="15"/>
  <c r="F1587" i="15"/>
  <c r="F1592" i="15"/>
  <c r="F1597" i="15"/>
  <c r="F1603" i="15"/>
  <c r="F1608" i="15"/>
  <c r="F1613" i="15"/>
  <c r="F1619" i="15"/>
  <c r="F1624" i="15"/>
  <c r="F1629" i="15"/>
  <c r="F1635" i="15"/>
  <c r="F1640" i="15"/>
  <c r="F1645" i="15"/>
  <c r="F1651" i="15"/>
  <c r="F1656" i="15"/>
  <c r="F1661" i="15"/>
  <c r="F1667" i="15"/>
  <c r="F1672" i="15"/>
  <c r="F1677" i="15"/>
  <c r="F1683" i="15"/>
  <c r="F1688" i="15"/>
  <c r="F1693" i="15"/>
  <c r="F1699" i="15"/>
  <c r="F1704" i="15"/>
  <c r="F1709" i="15"/>
  <c r="F1715" i="15"/>
  <c r="F1720" i="15"/>
  <c r="F1725" i="15"/>
  <c r="F1731" i="15"/>
  <c r="F1736" i="15"/>
  <c r="F1741" i="15"/>
  <c r="F1747" i="15"/>
  <c r="F1752" i="15"/>
  <c r="F1757" i="15"/>
  <c r="F1763" i="15"/>
  <c r="F1768" i="15"/>
  <c r="F1773" i="15"/>
  <c r="F1779" i="15"/>
  <c r="F1784" i="15"/>
  <c r="F1789" i="15"/>
  <c r="F1795" i="15"/>
  <c r="F1800" i="15"/>
  <c r="F1805" i="15"/>
  <c r="F1811" i="15"/>
  <c r="F1816" i="15"/>
  <c r="F1821" i="15"/>
  <c r="F1827" i="15"/>
  <c r="F1832" i="15"/>
  <c r="F1837" i="15"/>
  <c r="F1843" i="15"/>
  <c r="F1848" i="15"/>
  <c r="F1853" i="15"/>
  <c r="F1859" i="15"/>
  <c r="F1864" i="15"/>
  <c r="F1869" i="15"/>
  <c r="F1875" i="15"/>
  <c r="F1880" i="15"/>
  <c r="F1885" i="15"/>
  <c r="F1891" i="15"/>
  <c r="F1896" i="15"/>
  <c r="F1901" i="15"/>
  <c r="F1907" i="15"/>
  <c r="F1912" i="15"/>
  <c r="F1917" i="15"/>
  <c r="F1923" i="15"/>
  <c r="F1928" i="15"/>
  <c r="F1933" i="15"/>
  <c r="F1939" i="15"/>
  <c r="F1944" i="15"/>
  <c r="F1949" i="15"/>
  <c r="F1955" i="15"/>
  <c r="F1960" i="15"/>
  <c r="F1965" i="15"/>
  <c r="F1971" i="15"/>
  <c r="F1976" i="15"/>
  <c r="F1981" i="15"/>
  <c r="F1987" i="15"/>
  <c r="F1992" i="15"/>
  <c r="F1997" i="15"/>
  <c r="F2003" i="15"/>
  <c r="F2008" i="15"/>
  <c r="F2013" i="15"/>
  <c r="F2019" i="15"/>
  <c r="F2024" i="15"/>
  <c r="F2029" i="15"/>
  <c r="F2035" i="15"/>
  <c r="F2040" i="15"/>
  <c r="F2045" i="15"/>
  <c r="F2051" i="15"/>
  <c r="F2056" i="15"/>
  <c r="F2061" i="15"/>
  <c r="F2067" i="15"/>
  <c r="F2072" i="15"/>
  <c r="F2077" i="15"/>
  <c r="F2083" i="15"/>
  <c r="F2088" i="15"/>
  <c r="F2093" i="15"/>
  <c r="F2099" i="15"/>
  <c r="F2104" i="15"/>
  <c r="F2109" i="15"/>
  <c r="F2114" i="15"/>
  <c r="F2118" i="15"/>
  <c r="F2122" i="15"/>
  <c r="F2126" i="15"/>
  <c r="F2130" i="15"/>
  <c r="F2134" i="15"/>
  <c r="F2138" i="15"/>
  <c r="F2142" i="15"/>
  <c r="F2146" i="15"/>
  <c r="F2150" i="15"/>
  <c r="F2154" i="15"/>
  <c r="F2158" i="15"/>
  <c r="F2162" i="15"/>
  <c r="F2166" i="15"/>
  <c r="F2170" i="15"/>
  <c r="F2174" i="15"/>
  <c r="F2178" i="15"/>
  <c r="F2182" i="15"/>
  <c r="F2186" i="15"/>
  <c r="F2190" i="15"/>
  <c r="F2194" i="15"/>
  <c r="F2198" i="15"/>
  <c r="F2202" i="15"/>
  <c r="F2206" i="15"/>
  <c r="F2210" i="15"/>
  <c r="F2214" i="15"/>
  <c r="F2218" i="15"/>
  <c r="F2222" i="15"/>
  <c r="F2226" i="15"/>
  <c r="F2230" i="15"/>
  <c r="F2234" i="15"/>
  <c r="F2238" i="15"/>
  <c r="F2242" i="15"/>
  <c r="F2246" i="15"/>
  <c r="F2250" i="15"/>
  <c r="F2254" i="15"/>
  <c r="F2258" i="15"/>
  <c r="F2262" i="15"/>
  <c r="F2266" i="15"/>
  <c r="F2270" i="15"/>
  <c r="F2274" i="15"/>
  <c r="F2278" i="15"/>
  <c r="F2282" i="15"/>
  <c r="F2286" i="15"/>
  <c r="F2290" i="15"/>
  <c r="F2294" i="15"/>
  <c r="F2298" i="15"/>
  <c r="F2302" i="15"/>
  <c r="F2306" i="15"/>
  <c r="F2310" i="15"/>
  <c r="F2314" i="15"/>
  <c r="F2318" i="15"/>
  <c r="F2322" i="15"/>
  <c r="F2326" i="15"/>
  <c r="F2330" i="15"/>
  <c r="F2334" i="15"/>
  <c r="F2338" i="15"/>
  <c r="F2342" i="15"/>
  <c r="F2346" i="15"/>
  <c r="F2350" i="15"/>
  <c r="F2354" i="15"/>
  <c r="F2358" i="15"/>
  <c r="F2362" i="15"/>
  <c r="F2366" i="15"/>
  <c r="F2370" i="15"/>
  <c r="F2374" i="15"/>
  <c r="F2378" i="15"/>
  <c r="F2382" i="15"/>
  <c r="F2386" i="15"/>
  <c r="F2390" i="15"/>
  <c r="F2394" i="15"/>
  <c r="F2398" i="15"/>
  <c r="F2402" i="15"/>
  <c r="F2406" i="15"/>
  <c r="F2410" i="15"/>
  <c r="F2414" i="15"/>
  <c r="F2418" i="15"/>
  <c r="F2422" i="15"/>
  <c r="F2426" i="15"/>
  <c r="F2430" i="15"/>
  <c r="F2434" i="15"/>
  <c r="F2438" i="15"/>
  <c r="F2442" i="15"/>
  <c r="F2446" i="15"/>
  <c r="F2450" i="15"/>
  <c r="F2454" i="15"/>
  <c r="F2458" i="15"/>
  <c r="F2462" i="15"/>
  <c r="F2466" i="15"/>
  <c r="F2470" i="15"/>
  <c r="F2474" i="15"/>
  <c r="F2478" i="15"/>
  <c r="F2482" i="15"/>
  <c r="F2486" i="15"/>
  <c r="F2490" i="15"/>
  <c r="F2494" i="15"/>
  <c r="F2498" i="15"/>
  <c r="F2502" i="15"/>
  <c r="F2506" i="15"/>
  <c r="F2510" i="15"/>
  <c r="F2514" i="15"/>
  <c r="F2518" i="15"/>
  <c r="F2522" i="15"/>
  <c r="F2526" i="15"/>
  <c r="F2530" i="15"/>
  <c r="F239" i="15"/>
  <c r="F538" i="15"/>
  <c r="F709" i="15"/>
  <c r="F826" i="15"/>
  <c r="F939" i="15"/>
  <c r="F1001" i="15"/>
  <c r="F1044" i="15"/>
  <c r="F1086" i="15"/>
  <c r="F1129" i="15"/>
  <c r="F1172" i="15"/>
  <c r="F1214" i="15"/>
  <c r="F1256" i="15"/>
  <c r="F1288" i="15"/>
  <c r="F1316" i="15"/>
  <c r="F1337" i="15"/>
  <c r="F1359" i="15"/>
  <c r="F1380" i="15"/>
  <c r="F1401" i="15"/>
  <c r="F1423" i="15"/>
  <c r="F1444" i="15"/>
  <c r="F1465" i="15"/>
  <c r="F1487" i="15"/>
  <c r="F1497" i="15"/>
  <c r="F1508" i="15"/>
  <c r="F1519" i="15"/>
  <c r="F1529" i="15"/>
  <c r="F1540" i="15"/>
  <c r="F1551" i="15"/>
  <c r="F1561" i="15"/>
  <c r="F1572" i="15"/>
  <c r="F1583" i="15"/>
  <c r="F1593" i="15"/>
  <c r="F1604" i="15"/>
  <c r="F1615" i="15"/>
  <c r="F1625" i="15"/>
  <c r="F1636" i="15"/>
  <c r="F1647" i="15"/>
  <c r="F1657" i="15"/>
  <c r="F1668" i="15"/>
  <c r="F1679" i="15"/>
  <c r="F1689" i="15"/>
  <c r="F1700" i="15"/>
  <c r="F1711" i="15"/>
  <c r="F1721" i="15"/>
  <c r="F1732" i="15"/>
  <c r="F1743" i="15"/>
  <c r="F1753" i="15"/>
  <c r="F1764" i="15"/>
  <c r="F1772" i="15"/>
  <c r="F1780" i="15"/>
  <c r="F1787" i="15"/>
  <c r="F1793" i="15"/>
  <c r="F1801" i="15"/>
  <c r="F1808" i="15"/>
  <c r="F1815" i="15"/>
  <c r="F1823" i="15"/>
  <c r="F1829" i="15"/>
  <c r="F1836" i="15"/>
  <c r="F1844" i="15"/>
  <c r="F1851" i="15"/>
  <c r="F1857" i="15"/>
  <c r="F1865" i="15"/>
  <c r="F1872" i="15"/>
  <c r="F1879" i="15"/>
  <c r="F1887" i="15"/>
  <c r="F1893" i="15"/>
  <c r="F1900" i="15"/>
  <c r="F1908" i="15"/>
  <c r="F1915" i="15"/>
  <c r="F1921" i="15"/>
  <c r="F1929" i="15"/>
  <c r="F1936" i="15"/>
  <c r="F1943" i="15"/>
  <c r="F1951" i="15"/>
  <c r="F1957" i="15"/>
  <c r="F1964" i="15"/>
  <c r="F1972" i="15"/>
  <c r="F1979" i="15"/>
  <c r="F1985" i="15"/>
  <c r="F1993" i="15"/>
  <c r="F2000" i="15"/>
  <c r="F2007" i="15"/>
  <c r="F2015" i="15"/>
  <c r="F2021" i="15"/>
  <c r="F2028" i="15"/>
  <c r="F2036" i="15"/>
  <c r="F2043" i="15"/>
  <c r="F2049" i="15"/>
  <c r="F2057" i="15"/>
  <c r="F2064" i="15"/>
  <c r="F2071" i="15"/>
  <c r="F2079" i="15"/>
  <c r="F2085" i="15"/>
  <c r="F2092" i="15"/>
  <c r="F2100" i="15"/>
  <c r="F2107" i="15"/>
  <c r="F2113" i="15"/>
  <c r="F2119" i="15"/>
  <c r="F2124" i="15"/>
  <c r="F2129" i="15"/>
  <c r="F2135" i="15"/>
  <c r="F2140" i="15"/>
  <c r="F2145" i="15"/>
  <c r="F2151" i="15"/>
  <c r="F2156" i="15"/>
  <c r="F2161" i="15"/>
  <c r="F2167" i="15"/>
  <c r="F2172" i="15"/>
  <c r="F2177" i="15"/>
  <c r="F2183" i="15"/>
  <c r="F2188" i="15"/>
  <c r="F2193" i="15"/>
  <c r="F2199" i="15"/>
  <c r="F2204" i="15"/>
  <c r="F2209" i="15"/>
  <c r="F386" i="15"/>
  <c r="F581" i="15"/>
  <c r="F741" i="15"/>
  <c r="F854" i="15"/>
  <c r="F962" i="15"/>
  <c r="F1012" i="15"/>
  <c r="F1054" i="15"/>
  <c r="F1097" i="15"/>
  <c r="F1140" i="15"/>
  <c r="F1182" i="15"/>
  <c r="F1225" i="15"/>
  <c r="F1264" i="15"/>
  <c r="F1296" i="15"/>
  <c r="F1321" i="15"/>
  <c r="F1343" i="15"/>
  <c r="F1364" i="15"/>
  <c r="F1385" i="15"/>
  <c r="F1407" i="15"/>
  <c r="F1428" i="15"/>
  <c r="F1449" i="15"/>
  <c r="F1471" i="15"/>
  <c r="F1488" i="15"/>
  <c r="F1499" i="15"/>
  <c r="F1509" i="15"/>
  <c r="F1520" i="15"/>
  <c r="F1531" i="15"/>
  <c r="F1541" i="15"/>
  <c r="F1552" i="15"/>
  <c r="F1563" i="15"/>
  <c r="F1573" i="15"/>
  <c r="F1584" i="15"/>
  <c r="F1595" i="15"/>
  <c r="F1605" i="15"/>
  <c r="F1616" i="15"/>
  <c r="F1627" i="15"/>
  <c r="F1637" i="15"/>
  <c r="F1648" i="15"/>
  <c r="F1659" i="15"/>
  <c r="F1669" i="15"/>
  <c r="F1680" i="15"/>
  <c r="F1691" i="15"/>
  <c r="F1701" i="15"/>
  <c r="F1712" i="15"/>
  <c r="F1723" i="15"/>
  <c r="F1733" i="15"/>
  <c r="F1744" i="15"/>
  <c r="F1755" i="15"/>
  <c r="F1765" i="15"/>
  <c r="F1775" i="15"/>
  <c r="F1781" i="15"/>
  <c r="F1788" i="15"/>
  <c r="F1796" i="15"/>
  <c r="F1803" i="15"/>
  <c r="F1809" i="15"/>
  <c r="F1817" i="15"/>
  <c r="F1824" i="15"/>
  <c r="F1831" i="15"/>
  <c r="F1839" i="15"/>
  <c r="F1845" i="15"/>
  <c r="F1852" i="15"/>
  <c r="F1860" i="15"/>
  <c r="F1867" i="15"/>
  <c r="F1873" i="15"/>
  <c r="F1881" i="15"/>
  <c r="F1888" i="15"/>
  <c r="F1895" i="15"/>
  <c r="F1903" i="15"/>
  <c r="F1909" i="15"/>
  <c r="F1916" i="15"/>
  <c r="F1924" i="15"/>
  <c r="F1931" i="15"/>
  <c r="F1937" i="15"/>
  <c r="F1945" i="15"/>
  <c r="F1952" i="15"/>
  <c r="F1959" i="15"/>
  <c r="F1967" i="15"/>
  <c r="F1973" i="15"/>
  <c r="F1980" i="15"/>
  <c r="F1988" i="15"/>
  <c r="F1995" i="15"/>
  <c r="F2001" i="15"/>
  <c r="F2009" i="15"/>
  <c r="F2016" i="15"/>
  <c r="F2023" i="15"/>
  <c r="F2031" i="15"/>
  <c r="F2037" i="15"/>
  <c r="F2044" i="15"/>
  <c r="F2052" i="15"/>
  <c r="F2059" i="15"/>
  <c r="F2065" i="15"/>
  <c r="F2073" i="15"/>
  <c r="F2080" i="15"/>
  <c r="F2087" i="15"/>
  <c r="F2095" i="15"/>
  <c r="F2101" i="15"/>
  <c r="F2108" i="15"/>
  <c r="F2115" i="15"/>
  <c r="F2120" i="15"/>
  <c r="F2125" i="15"/>
  <c r="F2131" i="15"/>
  <c r="F2136" i="15"/>
  <c r="F2141" i="15"/>
  <c r="F2147" i="15"/>
  <c r="F2152" i="15"/>
  <c r="F2157" i="15"/>
  <c r="F2163" i="15"/>
  <c r="F2168" i="15"/>
  <c r="F2173" i="15"/>
  <c r="F2179" i="15"/>
  <c r="F2184" i="15"/>
  <c r="F2189" i="15"/>
  <c r="F2195" i="15"/>
  <c r="F2200" i="15"/>
  <c r="F2205" i="15"/>
  <c r="F2211" i="15"/>
  <c r="F2216" i="15"/>
  <c r="F2221" i="15"/>
  <c r="F2227" i="15"/>
  <c r="F2232" i="15"/>
  <c r="F2237" i="15"/>
  <c r="F2243" i="15"/>
  <c r="F2248" i="15"/>
  <c r="F2253" i="15"/>
  <c r="F2259" i="15"/>
  <c r="F2264" i="15"/>
  <c r="F2269" i="15"/>
  <c r="F2275" i="15"/>
  <c r="F2280" i="15"/>
  <c r="F2285" i="15"/>
  <c r="F2291" i="15"/>
  <c r="F2296" i="15"/>
  <c r="F2301" i="15"/>
  <c r="F2307" i="15"/>
  <c r="F2312" i="15"/>
  <c r="F2317" i="15"/>
  <c r="F2323" i="15"/>
  <c r="F2328" i="15"/>
  <c r="F2333" i="15"/>
  <c r="F2339" i="15"/>
  <c r="F2344" i="15"/>
  <c r="F2349" i="15"/>
  <c r="F2355" i="15"/>
  <c r="F2360" i="15"/>
  <c r="F2365" i="15"/>
  <c r="F2371" i="15"/>
  <c r="F2376" i="15"/>
  <c r="F2381" i="15"/>
  <c r="F2387" i="15"/>
  <c r="F2392" i="15"/>
  <c r="F2397" i="15"/>
  <c r="F2403" i="15"/>
  <c r="F2408" i="15"/>
  <c r="F2413" i="15"/>
  <c r="F2419" i="15"/>
  <c r="F2424" i="15"/>
  <c r="F2429" i="15"/>
  <c r="F2435" i="15"/>
  <c r="F2440" i="15"/>
  <c r="F2445" i="15"/>
  <c r="F2451" i="15"/>
  <c r="F2456" i="15"/>
  <c r="F2461" i="15"/>
  <c r="F2467" i="15"/>
  <c r="F2472" i="15"/>
  <c r="F2477" i="15"/>
  <c r="F2483" i="15"/>
  <c r="F2488" i="15"/>
  <c r="F2493" i="15"/>
  <c r="F2499" i="15"/>
  <c r="F2504" i="15"/>
  <c r="F453" i="15"/>
  <c r="F623" i="15"/>
  <c r="F769" i="15"/>
  <c r="F882" i="15"/>
  <c r="F980" i="15"/>
  <c r="F1022" i="15"/>
  <c r="F1065" i="15"/>
  <c r="F1108" i="15"/>
  <c r="F1150" i="15"/>
  <c r="F1193" i="15"/>
  <c r="F1236" i="15"/>
  <c r="F1272" i="15"/>
  <c r="F1304" i="15"/>
  <c r="F1327" i="15"/>
  <c r="F1348" i="15"/>
  <c r="F1369" i="15"/>
  <c r="F1391" i="15"/>
  <c r="F1412" i="15"/>
  <c r="F1433" i="15"/>
  <c r="F1455" i="15"/>
  <c r="F1476" i="15"/>
  <c r="F1492" i="15"/>
  <c r="F1503" i="15"/>
  <c r="F1513" i="15"/>
  <c r="F1524" i="15"/>
  <c r="F1535" i="15"/>
  <c r="F1545" i="15"/>
  <c r="F1556" i="15"/>
  <c r="F1567" i="15"/>
  <c r="F1577" i="15"/>
  <c r="F1588" i="15"/>
  <c r="F1599" i="15"/>
  <c r="F1609" i="15"/>
  <c r="F1620" i="15"/>
  <c r="F1631" i="15"/>
  <c r="F1641" i="15"/>
  <c r="F1652" i="15"/>
  <c r="F1663" i="15"/>
  <c r="F1673" i="15"/>
  <c r="F1684" i="15"/>
  <c r="F1695" i="15"/>
  <c r="F1705" i="15"/>
  <c r="F1716" i="15"/>
  <c r="F1727" i="15"/>
  <c r="F1737" i="15"/>
  <c r="F1748" i="15"/>
  <c r="F1759" i="15"/>
  <c r="F1769" i="15"/>
  <c r="F1776" i="15"/>
  <c r="F1783" i="15"/>
  <c r="F1791" i="15"/>
  <c r="F1797" i="15"/>
  <c r="F1804" i="15"/>
  <c r="F1812" i="15"/>
  <c r="F1819" i="15"/>
  <c r="F1825" i="15"/>
  <c r="F1833" i="15"/>
  <c r="F1840" i="15"/>
  <c r="F1847" i="15"/>
  <c r="F1855" i="15"/>
  <c r="F1861" i="15"/>
  <c r="F1868" i="15"/>
  <c r="F1876" i="15"/>
  <c r="F1883" i="15"/>
  <c r="F1889" i="15"/>
  <c r="F1897" i="15"/>
  <c r="F1904" i="15"/>
  <c r="F1911" i="15"/>
  <c r="F1919" i="15"/>
  <c r="F1925" i="15"/>
  <c r="F1932" i="15"/>
  <c r="F1940" i="15"/>
  <c r="F1947" i="15"/>
  <c r="F1953" i="15"/>
  <c r="F1961" i="15"/>
  <c r="F1968" i="15"/>
  <c r="F1975" i="15"/>
  <c r="F1983" i="15"/>
  <c r="F1989" i="15"/>
  <c r="F1996" i="15"/>
  <c r="F2004" i="15"/>
  <c r="F2011" i="15"/>
  <c r="F2017" i="15"/>
  <c r="F2025" i="15"/>
  <c r="F2032" i="15"/>
  <c r="F2039" i="15"/>
  <c r="F2047" i="15"/>
  <c r="F2053" i="15"/>
  <c r="F2060" i="15"/>
  <c r="F2068" i="15"/>
  <c r="F2075" i="15"/>
  <c r="F2081" i="15"/>
  <c r="F2089" i="15"/>
  <c r="F2096" i="15"/>
  <c r="F2103" i="15"/>
  <c r="F2111" i="15"/>
  <c r="F2116" i="15"/>
  <c r="F2121" i="15"/>
  <c r="F2127" i="15"/>
  <c r="F2132" i="15"/>
  <c r="F2137" i="15"/>
  <c r="F2143" i="15"/>
  <c r="F2148" i="15"/>
  <c r="F2153" i="15"/>
  <c r="F2159" i="15"/>
  <c r="F2164" i="15"/>
  <c r="F2169" i="15"/>
  <c r="F2175" i="15"/>
  <c r="F2180" i="15"/>
  <c r="F2185" i="15"/>
  <c r="F2191" i="15"/>
  <c r="F2196" i="15"/>
  <c r="F2201" i="15"/>
  <c r="F2207" i="15"/>
  <c r="F2212" i="15"/>
  <c r="F2217" i="15"/>
  <c r="F2223" i="15"/>
  <c r="F2228" i="15"/>
  <c r="F2233" i="15"/>
  <c r="F2239" i="15"/>
  <c r="F2244" i="15"/>
  <c r="F2249" i="15"/>
  <c r="F2255" i="15"/>
  <c r="F2260" i="15"/>
  <c r="F2265" i="15"/>
  <c r="F2271" i="15"/>
  <c r="F2276" i="15"/>
  <c r="F2281" i="15"/>
  <c r="F2287" i="15"/>
  <c r="F2292" i="15"/>
  <c r="F2297" i="15"/>
  <c r="F2303" i="15"/>
  <c r="F2308" i="15"/>
  <c r="F2313" i="15"/>
  <c r="F2319" i="15"/>
  <c r="F2324" i="15"/>
  <c r="F2329" i="15"/>
  <c r="F2335" i="15"/>
  <c r="F2340" i="15"/>
  <c r="F2345" i="15"/>
  <c r="F2351" i="15"/>
  <c r="F2356" i="15"/>
  <c r="F2361" i="15"/>
  <c r="F2367" i="15"/>
  <c r="F2372" i="15"/>
  <c r="F2377" i="15"/>
  <c r="F2383" i="15"/>
  <c r="F2388" i="15"/>
  <c r="F2393" i="15"/>
  <c r="F2399" i="15"/>
  <c r="F2404" i="15"/>
  <c r="F2409" i="15"/>
  <c r="F2415" i="15"/>
  <c r="F2420" i="15"/>
  <c r="F2425" i="15"/>
  <c r="F2431" i="15"/>
  <c r="F2436" i="15"/>
  <c r="F2441" i="15"/>
  <c r="F2447" i="15"/>
  <c r="F2452" i="15"/>
  <c r="F2457" i="15"/>
  <c r="F2463" i="15"/>
  <c r="F2468" i="15"/>
  <c r="F2473" i="15"/>
  <c r="F2479" i="15"/>
  <c r="F2484" i="15"/>
  <c r="F2489" i="15"/>
  <c r="F2495" i="15"/>
  <c r="F2500" i="15"/>
  <c r="F2505" i="15"/>
  <c r="F2511" i="15"/>
  <c r="F2516" i="15"/>
  <c r="F2521" i="15"/>
  <c r="F2527" i="15"/>
  <c r="F2532" i="15"/>
  <c r="F495" i="15"/>
  <c r="F990" i="15"/>
  <c r="F1161" i="15"/>
  <c r="F1311" i="15"/>
  <c r="F1396" i="15"/>
  <c r="F1481" i="15"/>
  <c r="F1525" i="15"/>
  <c r="F1568" i="15"/>
  <c r="F1611" i="15"/>
  <c r="F1653" i="15"/>
  <c r="F1696" i="15"/>
  <c r="F1739" i="15"/>
  <c r="F1777" i="15"/>
  <c r="F1807" i="15"/>
  <c r="F1835" i="15"/>
  <c r="F1863" i="15"/>
  <c r="F1892" i="15"/>
  <c r="F1920" i="15"/>
  <c r="F1948" i="15"/>
  <c r="F1977" i="15"/>
  <c r="F2005" i="15"/>
  <c r="F2033" i="15"/>
  <c r="F2063" i="15"/>
  <c r="F2091" i="15"/>
  <c r="F2117" i="15"/>
  <c r="F2139" i="15"/>
  <c r="F2160" i="15"/>
  <c r="F2181" i="15"/>
  <c r="F2203" i="15"/>
  <c r="F2219" i="15"/>
  <c r="F2229" i="15"/>
  <c r="F2240" i="15"/>
  <c r="F2251" i="15"/>
  <c r="F2261" i="15"/>
  <c r="F2272" i="15"/>
  <c r="F2283" i="15"/>
  <c r="F2293" i="15"/>
  <c r="F2304" i="15"/>
  <c r="F2315" i="15"/>
  <c r="F2325" i="15"/>
  <c r="F2336" i="15"/>
  <c r="F2347" i="15"/>
  <c r="F2357" i="15"/>
  <c r="F2368" i="15"/>
  <c r="F2379" i="15"/>
  <c r="F2389" i="15"/>
  <c r="F2400" i="15"/>
  <c r="F2411" i="15"/>
  <c r="F2421" i="15"/>
  <c r="F2432" i="15"/>
  <c r="F2443" i="15"/>
  <c r="F2453" i="15"/>
  <c r="F2464" i="15"/>
  <c r="F2475" i="15"/>
  <c r="F2485" i="15"/>
  <c r="F2496" i="15"/>
  <c r="F2507" i="15"/>
  <c r="F2513" i="15"/>
  <c r="F2520" i="15"/>
  <c r="F2528" i="15"/>
  <c r="F666" i="15"/>
  <c r="F1033" i="15"/>
  <c r="F1204" i="15"/>
  <c r="F1332" i="15"/>
  <c r="F1417" i="15"/>
  <c r="F1493" i="15"/>
  <c r="F1536" i="15"/>
  <c r="F1579" i="15"/>
  <c r="F1621" i="15"/>
  <c r="F1664" i="15"/>
  <c r="F1707" i="15"/>
  <c r="F1749" i="15"/>
  <c r="F1785" i="15"/>
  <c r="F1813" i="15"/>
  <c r="F1841" i="15"/>
  <c r="F1871" i="15"/>
  <c r="F1899" i="15"/>
  <c r="F1927" i="15"/>
  <c r="F1956" i="15"/>
  <c r="F1984" i="15"/>
  <c r="F2012" i="15"/>
  <c r="F2041" i="15"/>
  <c r="F2069" i="15"/>
  <c r="F2097" i="15"/>
  <c r="F2123" i="15"/>
  <c r="F2144" i="15"/>
  <c r="F2165" i="15"/>
  <c r="F2187" i="15"/>
  <c r="F2208" i="15"/>
  <c r="F2220" i="15"/>
  <c r="F2231" i="15"/>
  <c r="F2241" i="15"/>
  <c r="F2252" i="15"/>
  <c r="F2263" i="15"/>
  <c r="F2273" i="15"/>
  <c r="F2284" i="15"/>
  <c r="F2295" i="15"/>
  <c r="F2305" i="15"/>
  <c r="F2316" i="15"/>
  <c r="F2327" i="15"/>
  <c r="F2337" i="15"/>
  <c r="F2348" i="15"/>
  <c r="F2359" i="15"/>
  <c r="F2369" i="15"/>
  <c r="F2380" i="15"/>
  <c r="F2391" i="15"/>
  <c r="F2401" i="15"/>
  <c r="F2412" i="15"/>
  <c r="F2423" i="15"/>
  <c r="F2433" i="15"/>
  <c r="F2444" i="15"/>
  <c r="F2455" i="15"/>
  <c r="F2465" i="15"/>
  <c r="F2476" i="15"/>
  <c r="F2487" i="15"/>
  <c r="F2497" i="15"/>
  <c r="F2508" i="15"/>
  <c r="F2515" i="15"/>
  <c r="F2523" i="15"/>
  <c r="F2529" i="15"/>
  <c r="F797" i="15"/>
  <c r="F1076" i="15"/>
  <c r="F1246" i="15"/>
  <c r="F1353" i="15"/>
  <c r="F1439" i="15"/>
  <c r="F1504" i="15"/>
  <c r="F1547" i="15"/>
  <c r="F1589" i="15"/>
  <c r="F1632" i="15"/>
  <c r="F1675" i="15"/>
  <c r="F1717" i="15"/>
  <c r="F1760" i="15"/>
  <c r="F1792" i="15"/>
  <c r="F1820" i="15"/>
  <c r="F1849" i="15"/>
  <c r="F1877" i="15"/>
  <c r="F1905" i="15"/>
  <c r="F1935" i="15"/>
  <c r="F1963" i="15"/>
  <c r="F1991" i="15"/>
  <c r="F2020" i="15"/>
  <c r="F2048" i="15"/>
  <c r="F2076" i="15"/>
  <c r="F2105" i="15"/>
  <c r="F2128" i="15"/>
  <c r="F2149" i="15"/>
  <c r="F2171" i="15"/>
  <c r="F2192" i="15"/>
  <c r="F2213" i="15"/>
  <c r="F2224" i="15"/>
  <c r="F2235" i="15"/>
  <c r="F2245" i="15"/>
  <c r="F2256" i="15"/>
  <c r="F2267" i="15"/>
  <c r="F2277" i="15"/>
  <c r="F2288" i="15"/>
  <c r="F2299" i="15"/>
  <c r="F2309" i="15"/>
  <c r="F2320" i="15"/>
  <c r="F2331" i="15"/>
  <c r="F2341" i="15"/>
  <c r="F2352" i="15"/>
  <c r="F2363" i="15"/>
  <c r="F2373" i="15"/>
  <c r="F2384" i="15"/>
  <c r="F2395" i="15"/>
  <c r="F2405" i="15"/>
  <c r="F2416" i="15"/>
  <c r="F2427" i="15"/>
  <c r="F2437" i="15"/>
  <c r="F2448" i="15"/>
  <c r="F2459" i="15"/>
  <c r="F2469" i="15"/>
  <c r="F2480" i="15"/>
  <c r="F2491" i="15"/>
  <c r="F2501" i="15"/>
  <c r="F2509" i="15"/>
  <c r="F2517" i="15"/>
  <c r="F2524" i="15"/>
  <c r="F2531" i="15"/>
  <c r="F911" i="15"/>
  <c r="F1460" i="15"/>
  <c r="F1643" i="15"/>
  <c r="F1799" i="15"/>
  <c r="F1913" i="15"/>
  <c r="F2027" i="15"/>
  <c r="F2133" i="15"/>
  <c r="F2215" i="15"/>
  <c r="F2257" i="15"/>
  <c r="F2300" i="15"/>
  <c r="F2343" i="15"/>
  <c r="F2385" i="15"/>
  <c r="F2428" i="15"/>
  <c r="F2471" i="15"/>
  <c r="F2512" i="15"/>
  <c r="F1118" i="15"/>
  <c r="F1515" i="15"/>
  <c r="F1685" i="15"/>
  <c r="F1828" i="15"/>
  <c r="F1941" i="15"/>
  <c r="F2055" i="15"/>
  <c r="F2155" i="15"/>
  <c r="F2225" i="15"/>
  <c r="F2268" i="15"/>
  <c r="F2311" i="15"/>
  <c r="F2353" i="15"/>
  <c r="F2396" i="15"/>
  <c r="F2439" i="15"/>
  <c r="F2481" i="15"/>
  <c r="F2519" i="15"/>
  <c r="F1280" i="15"/>
  <c r="F1557" i="15"/>
  <c r="F1728" i="15"/>
  <c r="F1856" i="15"/>
  <c r="F1969" i="15"/>
  <c r="F2084" i="15"/>
  <c r="F2176" i="15"/>
  <c r="F2236" i="15"/>
  <c r="F2279" i="15"/>
  <c r="F2321" i="15"/>
  <c r="F2364" i="15"/>
  <c r="F2407" i="15"/>
  <c r="F2449" i="15"/>
  <c r="F2492" i="15"/>
  <c r="F2525" i="15"/>
  <c r="F1375" i="15"/>
  <c r="F1999" i="15"/>
  <c r="F2289" i="15"/>
  <c r="F2460" i="15"/>
  <c r="F1600" i="15"/>
  <c r="F2112" i="15"/>
  <c r="F2332" i="15"/>
  <c r="F2503" i="15"/>
  <c r="F1771" i="15"/>
  <c r="F2197" i="15"/>
  <c r="F2375" i="15"/>
  <c r="F1884" i="15"/>
  <c r="F2247" i="15"/>
  <c r="F2417" i="15"/>
  <c r="F348" i="15"/>
  <c r="F332" i="15"/>
  <c r="F316" i="15"/>
  <c r="F300" i="15"/>
  <c r="F284" i="15"/>
  <c r="F268" i="15"/>
  <c r="F252" i="15"/>
  <c r="F236" i="15"/>
  <c r="F220" i="15"/>
  <c r="F204" i="15"/>
  <c r="F188" i="15"/>
  <c r="F172" i="15"/>
  <c r="F156" i="15"/>
  <c r="F140" i="15"/>
  <c r="F124" i="15"/>
  <c r="F108" i="15"/>
  <c r="F92" i="15"/>
  <c r="F76" i="15"/>
  <c r="F60" i="15"/>
  <c r="G60" i="15" s="1"/>
  <c r="F44" i="15"/>
  <c r="F28" i="15"/>
  <c r="F344" i="15"/>
  <c r="F328" i="15"/>
  <c r="F312" i="15"/>
  <c r="F296" i="15"/>
  <c r="F280" i="15"/>
  <c r="F264" i="15"/>
  <c r="F248" i="15"/>
  <c r="F232" i="15"/>
  <c r="F216" i="15"/>
  <c r="F200" i="15"/>
  <c r="F184" i="15"/>
  <c r="F168" i="15"/>
  <c r="F152" i="15"/>
  <c r="F136" i="15"/>
  <c r="F120" i="15"/>
  <c r="F104" i="15"/>
  <c r="F88" i="15"/>
  <c r="F72" i="15"/>
  <c r="F56" i="15"/>
  <c r="G56" i="15" s="1"/>
  <c r="F40" i="15"/>
  <c r="F24" i="15"/>
  <c r="F340" i="15"/>
  <c r="F324" i="15"/>
  <c r="F308" i="15"/>
  <c r="F292" i="15"/>
  <c r="F276" i="15"/>
  <c r="F260" i="15"/>
  <c r="F244" i="15"/>
  <c r="F228" i="15"/>
  <c r="F212" i="15"/>
  <c r="F196" i="15"/>
  <c r="F180" i="15"/>
  <c r="F164" i="15"/>
  <c r="F148" i="15"/>
  <c r="F132" i="15"/>
  <c r="F116" i="15"/>
  <c r="F100" i="15"/>
  <c r="F84" i="15"/>
  <c r="F68" i="15"/>
  <c r="F52" i="15"/>
  <c r="G52" i="15" s="1"/>
  <c r="F36" i="15"/>
  <c r="F20" i="15"/>
  <c r="F336" i="15"/>
  <c r="F272" i="15"/>
  <c r="F208" i="15"/>
  <c r="F144" i="15"/>
  <c r="F80" i="15"/>
  <c r="F16" i="15"/>
  <c r="F320" i="15"/>
  <c r="F256" i="15"/>
  <c r="F192" i="15"/>
  <c r="F128" i="15"/>
  <c r="F64" i="15"/>
  <c r="F304" i="15"/>
  <c r="F240" i="15"/>
  <c r="F176" i="15"/>
  <c r="F112" i="15"/>
  <c r="F48" i="15"/>
  <c r="F288" i="15"/>
  <c r="F224" i="15"/>
  <c r="F160" i="15"/>
  <c r="F96" i="15"/>
  <c r="F32" i="15"/>
  <c r="C11" i="8"/>
  <c r="I6" i="13"/>
  <c r="E82" i="13"/>
  <c r="F82" i="13"/>
  <c r="D82" i="13"/>
  <c r="G13" i="15" l="1"/>
  <c r="G22" i="15"/>
  <c r="G38" i="15"/>
  <c r="G26" i="15"/>
  <c r="G44" i="15"/>
  <c r="G46" i="15"/>
  <c r="G18" i="15"/>
  <c r="G42" i="15"/>
  <c r="G14" i="15"/>
  <c r="G34" i="15"/>
  <c r="G30" i="15"/>
  <c r="G47" i="15"/>
  <c r="G43" i="15"/>
  <c r="G39" i="15"/>
  <c r="G35" i="15"/>
  <c r="G31" i="15"/>
  <c r="G27" i="15"/>
  <c r="G23" i="15"/>
  <c r="G19" i="15"/>
  <c r="G15" i="15"/>
  <c r="G11" i="15"/>
  <c r="G40" i="15"/>
  <c r="G36" i="15"/>
  <c r="G32" i="15"/>
  <c r="G28" i="15"/>
  <c r="G24" i="15"/>
  <c r="G20" i="15"/>
  <c r="G16" i="15"/>
  <c r="G12" i="15"/>
  <c r="G45" i="15"/>
  <c r="G41" i="15"/>
  <c r="G37" i="15"/>
  <c r="G33" i="15"/>
  <c r="G29" i="15"/>
  <c r="G25" i="15"/>
  <c r="G21" i="15"/>
  <c r="G17" i="15"/>
  <c r="G48" i="15"/>
  <c r="E7" i="15" l="1"/>
  <c r="J82" i="13"/>
  <c r="K82" i="13"/>
  <c r="M82" i="13" s="1"/>
  <c r="M83" i="13" s="1"/>
  <c r="E29" i="11" s="1"/>
  <c r="E11" i="8"/>
  <c r="K36" i="13" l="1"/>
  <c r="L36" i="13" s="1"/>
  <c r="K38" i="13"/>
  <c r="L38" i="13" s="1"/>
  <c r="M38" i="13" s="1"/>
  <c r="K37" i="13"/>
  <c r="L37" i="13" s="1"/>
  <c r="M37" i="13" s="1"/>
  <c r="K39" i="13"/>
  <c r="L39" i="13" s="1"/>
  <c r="M39" i="13" s="1"/>
  <c r="P39" i="13"/>
  <c r="P37" i="13"/>
  <c r="P38" i="13"/>
  <c r="P36" i="13"/>
  <c r="C47" i="8"/>
  <c r="D43" i="8"/>
  <c r="C43" i="8"/>
  <c r="C52" i="14"/>
  <c r="C53" i="14"/>
  <c r="B53" i="14"/>
  <c r="B52" i="14"/>
  <c r="M36" i="13" l="1"/>
  <c r="M40" i="13" s="1"/>
  <c r="D88" i="13" s="1"/>
  <c r="P40" i="13"/>
  <c r="B47" i="13" s="1"/>
  <c r="H60" i="13"/>
  <c r="I60" i="13"/>
  <c r="E60" i="13"/>
  <c r="G60" i="13"/>
  <c r="D60" i="13"/>
  <c r="J60" i="13"/>
  <c r="D47" i="13" l="1"/>
  <c r="Q60" i="8"/>
  <c r="R60" i="8"/>
  <c r="P60" i="8"/>
  <c r="P53" i="8"/>
  <c r="O53" i="8"/>
  <c r="O48" i="8"/>
  <c r="P48" i="8"/>
  <c r="P47" i="8"/>
  <c r="O47" i="8"/>
  <c r="P43" i="8"/>
  <c r="O43" i="8"/>
  <c r="E60" i="8"/>
  <c r="F60" i="8"/>
  <c r="D60" i="8"/>
  <c r="E53" i="8"/>
  <c r="E54" i="8"/>
  <c r="E52" i="8"/>
  <c r="C53" i="8"/>
  <c r="C54" i="8"/>
  <c r="C52" i="8"/>
  <c r="J55" i="8"/>
  <c r="J52" i="8"/>
  <c r="J47" i="8"/>
  <c r="J48" i="8"/>
  <c r="J49" i="8"/>
  <c r="J50" i="8"/>
  <c r="J51" i="8"/>
  <c r="E43" i="8"/>
  <c r="E110" i="8" l="1"/>
  <c r="F110" i="8" s="1"/>
  <c r="F54" i="8" s="1"/>
  <c r="Q53" i="8"/>
  <c r="E47" i="13"/>
  <c r="G47" i="13"/>
  <c r="E53" i="13"/>
  <c r="S47" i="8"/>
  <c r="E102" i="8"/>
  <c r="F102" i="8" s="1"/>
  <c r="O44" i="8"/>
  <c r="S43" i="8"/>
  <c r="L58" i="8"/>
  <c r="E105" i="8"/>
  <c r="E99" i="8"/>
  <c r="O49" i="8"/>
  <c r="S48" i="8"/>
  <c r="E103" i="8"/>
  <c r="E107" i="8"/>
  <c r="E101" i="8"/>
  <c r="E98" i="8"/>
  <c r="E106" i="8"/>
  <c r="E109" i="8"/>
  <c r="E100" i="8"/>
  <c r="E108" i="8"/>
  <c r="E104" i="8"/>
  <c r="D80" i="8"/>
  <c r="D79" i="8"/>
  <c r="F117" i="8"/>
  <c r="G117" i="8"/>
  <c r="E117" i="8"/>
  <c r="F116" i="8"/>
  <c r="G116" i="8"/>
  <c r="E116" i="8"/>
  <c r="J61" i="13"/>
  <c r="J62" i="13" s="1"/>
  <c r="H61" i="13"/>
  <c r="H62" i="13" s="1"/>
  <c r="G61" i="13"/>
  <c r="G62" i="13" s="1"/>
  <c r="E61" i="13"/>
  <c r="E62" i="13" s="1"/>
  <c r="D61" i="13"/>
  <c r="D62" i="13" s="1"/>
  <c r="I47" i="13" l="1"/>
  <c r="K47" i="13" s="1"/>
  <c r="B53" i="13"/>
  <c r="D53" i="13" s="1"/>
  <c r="L116" i="8"/>
  <c r="N116" i="8" s="1"/>
  <c r="K116" i="8"/>
  <c r="H47" i="13"/>
  <c r="K26" i="8" l="1"/>
  <c r="I5" i="8"/>
  <c r="S15" i="8"/>
  <c r="S16" i="8"/>
  <c r="S11" i="8"/>
  <c r="D26" i="14"/>
  <c r="C26" i="14"/>
  <c r="B26" i="14"/>
  <c r="D25" i="14"/>
  <c r="C25" i="14"/>
  <c r="B25" i="14"/>
  <c r="D24" i="14"/>
  <c r="C24" i="14"/>
  <c r="B24" i="14"/>
  <c r="K60" i="13" s="1"/>
  <c r="I61" i="13" l="1"/>
  <c r="I62" i="13" l="1"/>
  <c r="K62" i="13" s="1"/>
  <c r="E68" i="13" s="1"/>
  <c r="E75" i="13" s="1"/>
  <c r="K61" i="13"/>
  <c r="E69" i="13" l="1"/>
  <c r="E72" i="13"/>
  <c r="E71" i="13"/>
  <c r="E73" i="13"/>
  <c r="E74" i="13"/>
  <c r="F68" i="13"/>
  <c r="G68" i="13" s="1"/>
  <c r="C92" i="8"/>
  <c r="E92" i="8" s="1"/>
  <c r="D47" i="8" s="1"/>
  <c r="F99" i="8"/>
  <c r="F100" i="8"/>
  <c r="F101" i="8"/>
  <c r="F103" i="8"/>
  <c r="F104" i="8"/>
  <c r="F105" i="8"/>
  <c r="F106" i="8"/>
  <c r="F107" i="8"/>
  <c r="F53" i="8" s="1"/>
  <c r="F108" i="8"/>
  <c r="F109" i="8"/>
  <c r="F98" i="8"/>
  <c r="F52" i="8" s="1"/>
  <c r="F111" i="8" l="1"/>
  <c r="F69" i="13"/>
  <c r="G69" i="13" s="1"/>
  <c r="J69" i="13"/>
  <c r="M69" i="13" s="1"/>
  <c r="E70" i="13"/>
  <c r="L117" i="8"/>
  <c r="N117" i="8" s="1"/>
  <c r="S60" i="8" s="1"/>
  <c r="E69" i="8" s="1"/>
  <c r="K117" i="8"/>
  <c r="G60" i="8"/>
  <c r="E31" i="11" l="1"/>
  <c r="F73" i="13"/>
  <c r="F71" i="13"/>
  <c r="F70" i="13"/>
  <c r="G70" i="13" s="1"/>
  <c r="F74" i="13"/>
  <c r="F72" i="13"/>
  <c r="N118" i="8"/>
  <c r="G72" i="13" l="1"/>
  <c r="J72" i="13"/>
  <c r="K72" i="13"/>
  <c r="K73" i="13"/>
  <c r="J73" i="13"/>
  <c r="G73" i="13"/>
  <c r="K71" i="13"/>
  <c r="J71" i="13"/>
  <c r="G71" i="13"/>
  <c r="G74" i="13"/>
  <c r="J74" i="13"/>
  <c r="K74" i="13"/>
  <c r="J75" i="13"/>
  <c r="M75" i="13" s="1"/>
  <c r="F75" i="13"/>
  <c r="G75" i="13" s="1"/>
  <c r="M74" i="13" l="1"/>
  <c r="K76" i="13"/>
  <c r="M72" i="13"/>
  <c r="J76" i="13"/>
  <c r="M71" i="13"/>
  <c r="M73" i="13"/>
  <c r="M70" i="13" l="1"/>
  <c r="M76" i="13"/>
  <c r="D90" i="13" s="1"/>
  <c r="H53" i="13"/>
  <c r="I53" i="13" s="1"/>
  <c r="J87" i="8" l="1"/>
  <c r="O87" i="8" s="1"/>
  <c r="F79" i="8"/>
  <c r="D86" i="8" s="1"/>
  <c r="F80" i="8"/>
  <c r="G79" i="8" l="1"/>
  <c r="I79" i="8"/>
  <c r="H86" i="8"/>
  <c r="J86" i="8"/>
  <c r="O86" i="8" s="1"/>
  <c r="G80" i="8"/>
  <c r="D87" i="8"/>
  <c r="H87" i="8" s="1"/>
  <c r="P87" i="8" s="1"/>
  <c r="Q87" i="8" s="1"/>
  <c r="R87" i="8" s="1"/>
  <c r="I80" i="8"/>
  <c r="K80" i="8" s="1"/>
  <c r="L80" i="8" s="1"/>
  <c r="M80" i="8" s="1"/>
  <c r="T43" i="8" l="1"/>
  <c r="C38" i="14"/>
  <c r="K79" i="8"/>
  <c r="L79" i="8" s="1"/>
  <c r="M79" i="8" s="1"/>
  <c r="P86" i="8"/>
  <c r="Q86" i="8" s="1"/>
  <c r="R86" i="8" s="1"/>
  <c r="T47" i="8" l="1"/>
  <c r="E68" i="8" s="1"/>
  <c r="C39" i="14"/>
  <c r="E67" i="8" l="1"/>
  <c r="E30" i="11"/>
  <c r="L47" i="13"/>
  <c r="M47" i="13" s="1"/>
  <c r="D15" i="11" l="1"/>
  <c r="C41" i="14"/>
  <c r="J53" i="13"/>
  <c r="K53" i="13" s="1"/>
  <c r="D89" i="13" s="1"/>
  <c r="D91" i="13" s="1"/>
  <c r="D8" i="11" l="1"/>
  <c r="E28" i="11" s="1"/>
  <c r="E32" i="11" l="1"/>
  <c r="F32" i="11"/>
  <c r="D2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OECC</author>
  </authors>
  <commentList>
    <comment ref="B39" authorId="0" shapeId="0" xr:uid="{C66100F8-A3F9-4139-8872-BC2759C5E078}">
      <text>
        <r>
          <rPr>
            <b/>
            <sz val="9"/>
            <color indexed="81"/>
            <rFont val="Tahoma"/>
            <family val="2"/>
          </rPr>
          <t>Las celdas en amarillo para el caso del porcino se deben cumplimientar teniendo en cuenta los valores dados en las intrucciones del documento word de la Metodología ex-ante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ión1111" type="1" refreshedVersion="2" savePassword="1" saveData="1">
    <dbPr connection="DSN=DANIEL;UID=aed;PWD=vajhajnotu;DBQ=DANIEL;DBA=W;APA=T;EXC=F;FEN=T;QTO=T;FRC=10;FDL=10;LOB=T;RST=T;BTD=F;BAM=IfAllSuccessful;NUM=NLS;DPM=F;MTS=T;MDI=F;CSR=F;FWC=F;FBS=64000;TLO=O;" command="select e.animal, c.codigo, e.categoria, p.provincia, p.nombre, e.ne / e.cantidad, e.fe_est_n2o_x000d__x000a_from  ganado.animales_emisiones_90_10 e,_x000d__x000a_      ine.provincias p,_x000d__x000a_      ganado.categorias_animales c_x000d__x000a_where e.anno in (select max (anno) from ganado.animales_emisiones_90_10)_x000d__x000a_and   e.animal = 'PORCINO BLANCO'_x000d__x000a_and   e.provincia = p.provincia_x000d__x000a_--and   p.nombre like 'TERUEL'_x000d__x000a_and   c.animal = e.animal_x000d__x000a_and   c.categoria = e.categoria_x000d__x000a_order by 4, 1, 2"/>
  </connection>
  <connection id="2" xr16:uid="{00000000-0015-0000-FFFF-FFFF01000000}" name="Conexión12" type="1" refreshedVersion="2" savePassword="1" saveData="1">
    <dbPr connection="DSN=DANIEL;UID=aed;PWD=vajhajnotu;DBQ=DANIEL;DBA=W;APA=T;EXC=F;FEN=T;QTO=T;FRC=10;FDL=10;LOB=T;RST=T;BTD=F;BAM=IfAllSuccessful;NUM=NLS;DPM=F;MTS=T;MDI=F;CSR=F;FWC=F;FBS=64000;TLO=O;" command="select e.animal, c.codigo, e.categoria, p.provincia, p.nombre, e.ne / e.cantidad, e.fe_est_n2o_x000d__x000a_from  ganado.animales_emisiones_90_10 e,_x000d__x000a_      ine.provincias p,_x000d__x000a_      ganado.categorias_animales c_x000d__x000a_where e.anno in (select max (anno) from ganado.animales_emisiones_90_10)_x000d__x000a_and   e.animal like 'GALL%'_x000d__x000a_and   e.provincia = p.provincia_x000d__x000a_--and   p.nombre like 'MÁLAGA%'_x000d__x000a_and   c.animal = e.animal_x000d__x000a_and   c.categoria = e.categoria_x000d__x000a_order by 4, 1, 2"/>
  </connection>
  <connection id="3" xr16:uid="{00000000-0015-0000-FFFF-FFFF02000000}" name="Conexión2" type="1" refreshedVersion="2" savePassword="1" saveData="1">
    <dbPr connection="DSN=DANIEL;UID=aed;PWD=vajhajnotu;DBQ=DANIEL;DBA=W;APA=T;EXC=F;FEN=T;QTO=T;FRC=10;FDL=10;LOB=T;RST=T;BTD=F;BAM=IfAllSuccessful;NUM=NLS;DPM=F;MTS=T;MDI=F;CSR=F;FWC=F;FBS=64000;TLO=O;" command="select e.animal, c.codigo, e.categoria, p.provincia, p.nombre, e.ne / e.cantidad, e.fe_est_n2o_x000d__x000a_from  ganado.animales_emisiones_90_10 e,_x000d__x000a_      ine.provincias p,_x000d__x000a_      ganado.categorias_animales c_x000d__x000a_where e.anno in (select max (anno) from ganado.animales_emisiones_90_10)_x000d__x000a_and   e.animal = 'PORCINO BLANCO'_x000d__x000a_and   e.provincia = p.provincia_x000d__x000a_and   p.nombre like 'TERUEL'_x000d__x000a_and   c.animal = e.animal_x000d__x000a_and   c.categoria = e.categoria_x000d__x000a_order by 4, 1, 2"/>
  </connection>
  <connection id="4" xr16:uid="{00000000-0015-0000-FFFF-FFFF03000000}" name="Conexión3" type="1" refreshedVersion="2" savePassword="1" saveData="1">
    <dbPr connection="DSN=DANIEL;UID=aed;PWD=vajhajnotu;DBQ=DANIEL;DBA=W;APA=T;EXC=F;FEN=T;QTO=T;FRC=10;FDL=10;LOB=T;RST=T;BTD=F;BAM=IfAllSuccessful;NUM=NLS;DPM=F;MTS=T;MDI=F;CSR=F;FWC=F;FBS=64000;TLO=O;" command="select e.animal, c.codigo, e.categoria, p.provincia, p.nombre, e.ne / e.cantidad, e.fe_est_n2o_x000d__x000a_from  ganado.animales_emisiones_90_10 e,_x000d__x000a_      ine.provincias p,_x000d__x000a_      ganado.categorias_animales c_x000d__x000a_where e.anno in (select max (anno) from ganado.animales_emisiones_90_10)_x000d__x000a_and   e.animal = 'PORCINO BLANCO'_x000d__x000a_and   e.provincia = p.provincia_x000d__x000a_and   p.nombre like 'TERUEL'_x000d__x000a_and   c.animal = e.animal_x000d__x000a_and   c.categoria = e.categoria_x000d__x000a_order by 4, 1, 2"/>
  </connection>
  <connection id="5" xr16:uid="{00000000-0015-0000-FFFF-FFFF04000000}" name="Conexión4" type="1" refreshedVersion="2" savePassword="1" saveData="1">
    <dbPr connection="DSN=DANIEL;UID=aed;PWD=vajhajnotu;DBQ=DANIEL;DBA=W;APA=T;EXC=F;FEN=T;QTO=T;FRC=10;FDL=10;LOB=T;RST=T;BTD=F;BAM=IfAllSuccessful;NUM=NLS;DPM=F;MTS=T;MDI=F;CSR=F;FWC=F;FBS=64000;TLO=O;" command="select e.animal, c.codigo, e.categoria, p.provincia, p.nombre, e.ne / e.cantidad, e.fe_est_n2o_x000d__x000a_from  ganado.animales_emisiones_90_10 e,_x000d__x000a_      ine.provincias p,_x000d__x000a_      ganado.categorias_animales c_x000d__x000a_where e.anno in (select max (anno) from ganado.animales_emisiones_90_10)_x000d__x000a_and   e.animal = 'PORCINO BLANCO'_x000d__x000a_and   e.provincia = p.provincia_x000d__x000a_and   p.nombre like 'TERUEL'_x000d__x000a_and   c.animal = e.animal_x000d__x000a_and   c.categoria = e.categoria_x000d__x000a_order by 4, 1, 2"/>
  </connection>
  <connection id="6" xr16:uid="{00000000-0015-0000-FFFF-FFFF05000000}" name="Conexión5" type="1" refreshedVersion="2" savePassword="1" saveData="1">
    <dbPr connection="DSN=DANIEL;UID=aed;PWD=vajhajnotu;DBQ=DANIEL;DBA=W;APA=T;EXC=F;FEN=T;QTO=T;FRC=10;FDL=10;LOB=T;RST=T;BTD=F;BAM=IfAllSuccessful;NUM=NLS;DPM=F;MTS=T;MDI=F;CSR=F;FWC=F;FBS=64000;TLO=O;" command="select e.animal, c.codigo, e.categoria, p.provincia, p.nombre, e.ne / e.cantidad, e.fe_est_n2o_x000d__x000a_from  ganado.animales_emisiones_90_10 e,_x000d__x000a_      ine.provincias p,_x000d__x000a_      ganado.categorias_animales c_x000d__x000a_where e.anno in (select max (anno) from ganado.animales_emisiones_90_10)_x000d__x000a_and   e.animal = 'PORCINO BLANCO'_x000d__x000a_and   e.provincia = p.provincia_x000d__x000a_and   p.nombre like 'TERUEL'_x000d__x000a_and   c.animal = e.animal_x000d__x000a_and   c.categoria = e.categoria_x000d__x000a_order by 4, 1, 2"/>
  </connection>
</connections>
</file>

<file path=xl/sharedStrings.xml><?xml version="1.0" encoding="utf-8"?>
<sst xmlns="http://schemas.openxmlformats.org/spreadsheetml/2006/main" count="10634" uniqueCount="474">
  <si>
    <t>f.e.</t>
  </si>
  <si>
    <t>Emisión</t>
  </si>
  <si>
    <t>(kg N2O / kg N)</t>
  </si>
  <si>
    <t>(t N / año)</t>
  </si>
  <si>
    <t>(t N2O)</t>
  </si>
  <si>
    <t>(t CO2-eq)</t>
  </si>
  <si>
    <t>(t N2O-N)</t>
  </si>
  <si>
    <t>(t NOX-N)</t>
  </si>
  <si>
    <t>(t NOX)</t>
  </si>
  <si>
    <t>N</t>
  </si>
  <si>
    <t>(kg NOX / kg N)</t>
  </si>
  <si>
    <t>Ndisponible</t>
  </si>
  <si>
    <t>Proceso</t>
  </si>
  <si>
    <t>Deposición Atmosférica</t>
  </si>
  <si>
    <t>Total Indirectas</t>
  </si>
  <si>
    <t>N volatilizado como NH3 y NOX</t>
  </si>
  <si>
    <t>N aplicado</t>
  </si>
  <si>
    <t>Frac LEACH</t>
  </si>
  <si>
    <t>(kg N2O-N / kg N)</t>
  </si>
  <si>
    <t>(kg N / kg N)</t>
  </si>
  <si>
    <t>Reducción de Emisiones</t>
  </si>
  <si>
    <t>TOTAL EB</t>
  </si>
  <si>
    <t>TOTAL EP</t>
  </si>
  <si>
    <t>NOx</t>
  </si>
  <si>
    <t>N2O - Directas</t>
  </si>
  <si>
    <t>N2O - Indirectas</t>
  </si>
  <si>
    <t xml:space="preserve">ESTIMACIÓN EMISIONES ESCENARIO BASE </t>
  </si>
  <si>
    <t>ESTIMACIÓN EMISIONES ESCENARIO PROYECTO</t>
  </si>
  <si>
    <t xml:space="preserve">RESUMEN EMISIONES PROYECTOS CLIMA </t>
  </si>
  <si>
    <t>TOTAL REDUCCIÓN</t>
  </si>
  <si>
    <t>Escenario Base</t>
  </si>
  <si>
    <t>Escenario Proyecto</t>
  </si>
  <si>
    <t xml:space="preserve">ENTRADAS </t>
  </si>
  <si>
    <t>PROCESO O SUMA DE PROCESOS DEL ESCENARIO DE PROYECTO</t>
  </si>
  <si>
    <t>SALIDAS</t>
  </si>
  <si>
    <t>FRACCIÓN LÍQUIDA</t>
  </si>
  <si>
    <t>FRACCIÓN SÓLIDA</t>
  </si>
  <si>
    <t>Destino final</t>
  </si>
  <si>
    <t>VERTEDERO</t>
  </si>
  <si>
    <t>ELECTRICIDAD</t>
  </si>
  <si>
    <t>KWh /año</t>
  </si>
  <si>
    <t>EMISIONES (t)</t>
  </si>
  <si>
    <t>1. Urbanos o asimilables a urbanos</t>
  </si>
  <si>
    <t>2. Rechazo
compostaje</t>
  </si>
  <si>
    <t>3. Lodos
EDAR
(masa seca)</t>
  </si>
  <si>
    <t>TOTAL</t>
  </si>
  <si>
    <t>Papel y textiles</t>
  </si>
  <si>
    <t>Residuos vegetales y otros orgánicos no alimentarios</t>
  </si>
  <si>
    <t>Residuos alimentarios</t>
  </si>
  <si>
    <t>Madera y similares</t>
  </si>
  <si>
    <t>Cantidad</t>
  </si>
  <si>
    <t>PROVINCIA</t>
  </si>
  <si>
    <t>Metano fugado (%)</t>
  </si>
  <si>
    <t>Metano captado (%)</t>
  </si>
  <si>
    <t xml:space="preserve">     Antorcha (%)</t>
  </si>
  <si>
    <t xml:space="preserve">     Caldera (%)</t>
  </si>
  <si>
    <t xml:space="preserve">     Motor (%)</t>
  </si>
  <si>
    <t xml:space="preserve">     Turbina (%)</t>
  </si>
  <si>
    <t xml:space="preserve">     Venteado (%)</t>
  </si>
  <si>
    <t>t</t>
  </si>
  <si>
    <t>GJ</t>
  </si>
  <si>
    <t>VALORIZACIÓN ENERGÉTICA</t>
  </si>
  <si>
    <t>EMISIONES CONSUMO ELÉCTRICO</t>
  </si>
  <si>
    <t>Fracción sólida</t>
  </si>
  <si>
    <t>Fracción líquida</t>
  </si>
  <si>
    <t>Emisiones</t>
  </si>
  <si>
    <t>APLICACIÓN EN CAMPO</t>
  </si>
  <si>
    <t>Tipo y unidad</t>
  </si>
  <si>
    <t>Carbón de importación (kg)</t>
  </si>
  <si>
    <t>Carbón nacional (kg)</t>
  </si>
  <si>
    <t>Gas butano (kg)</t>
  </si>
  <si>
    <t>Gas propano (kg)</t>
  </si>
  <si>
    <t>Destino_FS</t>
  </si>
  <si>
    <t>Combustible</t>
  </si>
  <si>
    <t>Biomasa (kg)</t>
  </si>
  <si>
    <t>Coque de petróleo (kg)</t>
  </si>
  <si>
    <t>Fueloleo (kg)</t>
  </si>
  <si>
    <t>Gas natural (kWh)*</t>
  </si>
  <si>
    <t>Gasóleo C (l)</t>
  </si>
  <si>
    <t>Gasolina (l)</t>
  </si>
  <si>
    <t>GLP genérico (l)</t>
  </si>
  <si>
    <t>Tipo combustible /unidad</t>
  </si>
  <si>
    <t>Factor emisión (kCO2eq/ud)</t>
  </si>
  <si>
    <t>Emisiones (kgCO2)</t>
  </si>
  <si>
    <t>COMBUSTIBLES FÓSILES - TRANSPORTE</t>
  </si>
  <si>
    <t>Entrada</t>
  </si>
  <si>
    <t>Salida</t>
  </si>
  <si>
    <t>Nº viajes</t>
  </si>
  <si>
    <t>Cantidad transportada (t)</t>
  </si>
  <si>
    <t>Distancia media viaje (km)</t>
  </si>
  <si>
    <t>Flujo materia transportada</t>
  </si>
  <si>
    <t>EMISIONES COMBUSTIBLES FÓSILES - INSTALACIONES FIJAS</t>
  </si>
  <si>
    <t>EMISIONES COMBUSTIBLES FÓSILES - TRANSPORTE</t>
  </si>
  <si>
    <t>Factor de consumo (l/ton-km)</t>
  </si>
  <si>
    <t>Factor de emisión (kg CO2/l )</t>
  </si>
  <si>
    <t>Toneladas</t>
  </si>
  <si>
    <t xml:space="preserve">                                                                                                                                                Toneladas - km</t>
  </si>
  <si>
    <t>Emisiones totales (t CO2)</t>
  </si>
  <si>
    <t>t/año</t>
  </si>
  <si>
    <t>Procesos</t>
  </si>
  <si>
    <t>Separación líquido-sólido</t>
  </si>
  <si>
    <t>Biodigestión</t>
  </si>
  <si>
    <t>Compostaje</t>
  </si>
  <si>
    <t>Nitrificación - Desnitrificación</t>
  </si>
  <si>
    <t>Secado</t>
  </si>
  <si>
    <t>Otros</t>
  </si>
  <si>
    <t>Aplicación en campo FL</t>
  </si>
  <si>
    <t>Emisones
tCO2eq</t>
  </si>
  <si>
    <t>%</t>
  </si>
  <si>
    <t>Metano generado</t>
  </si>
  <si>
    <t>-</t>
  </si>
  <si>
    <t xml:space="preserve">Total emisiones </t>
  </si>
  <si>
    <t>Emisiones escenario proyecto</t>
  </si>
  <si>
    <t>Emisiones adicionales</t>
  </si>
  <si>
    <t>Valladolid</t>
  </si>
  <si>
    <t>t  N / año</t>
  </si>
  <si>
    <t>t N/año</t>
  </si>
  <si>
    <t>tN/t m.o.</t>
  </si>
  <si>
    <t>MATERIA ORGÁNICA (m.o.)</t>
  </si>
  <si>
    <t xml:space="preserve">De manera indicativa seleccione el proceso o procesos </t>
  </si>
  <si>
    <t>*</t>
  </si>
  <si>
    <t>Las emisiones derivadas de estos procesos se utilizan únicamente para analizar la sostenibilidad ambiental del proyecto y no para el cálculo de las emisiones del escenario de proyecto</t>
  </si>
  <si>
    <t>Si ha seleccionado "otros" nombre el proceso:</t>
  </si>
  <si>
    <t>Eficiencia del proceso en eliminación de N :</t>
  </si>
  <si>
    <t>Residuos</t>
  </si>
  <si>
    <t>Rechazo
compostaje</t>
  </si>
  <si>
    <t>Lodos
EDAR
(masa seca)</t>
  </si>
  <si>
    <t>Tipo residuo 2</t>
  </si>
  <si>
    <t>Tipo residuo 1</t>
  </si>
  <si>
    <t>Cantidad 2
(t/año)</t>
  </si>
  <si>
    <t>Cantidad 1
(t/año)</t>
  </si>
  <si>
    <t>EMISIONES POR DEPÓSITO EN VERTEDERO</t>
  </si>
  <si>
    <t>EMISIONES POR APLICACIÓN EN CAMPO</t>
  </si>
  <si>
    <t>Cantidad depositada (t)</t>
  </si>
  <si>
    <t>RESUMEN EMISIONES ESCENARIO BASE</t>
  </si>
  <si>
    <t>Apliación en campo</t>
  </si>
  <si>
    <t>Depósito en vertedero</t>
  </si>
  <si>
    <t>RESUMEN EMISIONES ESCENARIO PROYECTO</t>
  </si>
  <si>
    <t>DATOS DE ENTRADA: COMPLETAR LAS CELDAS CON FONDO AMARILLO</t>
  </si>
  <si>
    <t>ESTIMACIÓN EMISIONES ESCENARIO PROYECTO - RESUMEN</t>
  </si>
  <si>
    <t>ESTIMACIÓN EMISIONES ESCENARIO PROYECTO - DETALLE CÁLCULOS</t>
  </si>
  <si>
    <t>Producto Final</t>
  </si>
  <si>
    <t xml:space="preserve"> Producto Final</t>
  </si>
  <si>
    <t>N
disponible</t>
  </si>
  <si>
    <r>
      <t>Emisiones
(kg CO</t>
    </r>
    <r>
      <rPr>
        <b/>
        <vertAlign val="subscript"/>
        <sz val="11"/>
        <rFont val="Calibri"/>
        <family val="2"/>
        <scheme val="minor"/>
      </rPr>
      <t>2</t>
    </r>
    <r>
      <rPr>
        <b/>
        <sz val="11"/>
        <rFont val="Calibri"/>
        <family val="2"/>
        <scheme val="minor"/>
      </rPr>
      <t>)</t>
    </r>
  </si>
  <si>
    <t xml:space="preserve"> Dato de consumo (kWh/año)</t>
  </si>
  <si>
    <r>
      <t xml:space="preserve">  Factor emisión 
  (kg CO</t>
    </r>
    <r>
      <rPr>
        <b/>
        <vertAlign val="subscript"/>
        <sz val="11"/>
        <rFont val="Calibri"/>
        <family val="2"/>
        <scheme val="minor"/>
      </rPr>
      <t>2</t>
    </r>
    <r>
      <rPr>
        <b/>
        <sz val="11"/>
        <rFont val="Calibri"/>
        <family val="2"/>
        <scheme val="minor"/>
      </rPr>
      <t>/kWh)</t>
    </r>
  </si>
  <si>
    <t>INFORMACIÓN ADICIONAL: SOSTENIBILIDAD AMBIENTAL</t>
  </si>
  <si>
    <t>Contabilidad P. Clima</t>
  </si>
  <si>
    <t>Fracción solida (t)</t>
  </si>
  <si>
    <t>Cumplimente según el
 destino del residuo 
orgánico rico en
 nitrógeno 
en el escenario base</t>
  </si>
  <si>
    <t>TOTAL 
t/año</t>
  </si>
  <si>
    <t>A. APLICACIÓN EN CAMPO</t>
  </si>
  <si>
    <t>B. DEPÓSITO EN VERTEDERO</t>
  </si>
  <si>
    <t>FRACCIÓN GASEOSA</t>
  </si>
  <si>
    <t>Animal</t>
  </si>
  <si>
    <t>Nombre</t>
  </si>
  <si>
    <t>Descripción</t>
  </si>
  <si>
    <t>Provincia</t>
  </si>
  <si>
    <t>Categoría</t>
  </si>
  <si>
    <t>Nex</t>
  </si>
  <si>
    <t>Nº medio de plazas</t>
  </si>
  <si>
    <t>Código</t>
  </si>
  <si>
    <t>(kg N / plaza y año)</t>
  </si>
  <si>
    <t>ÁLAVA</t>
  </si>
  <si>
    <t>GALLINAS CARNE</t>
  </si>
  <si>
    <t>BROILERS</t>
  </si>
  <si>
    <t>Pollos de engorde para consumo</t>
  </si>
  <si>
    <t>POLLITAS RECRIA</t>
  </si>
  <si>
    <t>Pollitas de recría para la reposición de gallinas reproductoras</t>
  </si>
  <si>
    <t>PONEDORAS JOVENES</t>
  </si>
  <si>
    <t>Ponedoras menos de 12 meses para la producción de pollos de engorde</t>
  </si>
  <si>
    <t>PONEDORAS ADULTAS</t>
  </si>
  <si>
    <t>Ponedoras para la producción de pollos de engorde</t>
  </si>
  <si>
    <t>GALLINAS PONEDORAS</t>
  </si>
  <si>
    <t>POLLITAS RECRIA SELECTAS BLANCAS</t>
  </si>
  <si>
    <t>Pollitas de recría blancas para la reposición de gallinas ponedoras</t>
  </si>
  <si>
    <t>POLLITAS RECRIA SELECTAS RUBIAS</t>
  </si>
  <si>
    <t>Pollitas de recría rubias para la reposición de gallinas ponedoras</t>
  </si>
  <si>
    <t>PONEDORAS JOV SELECTAS BLANCAS</t>
  </si>
  <si>
    <t>Gallinas ponedoras blancas (menos 12 meses) para producción de huevos</t>
  </si>
  <si>
    <t>PONEDORAS JOV SELECTAS RUBIAS</t>
  </si>
  <si>
    <t>Gallinas ponedoras rubias (menos 12 meses) para producción de huevos</t>
  </si>
  <si>
    <t>PONEDORAS SELECTAS BLANCAS</t>
  </si>
  <si>
    <t>Gallinas ponedoras blancas para producción de huevos</t>
  </si>
  <si>
    <t>PONEDORAS SELECTAS RUBIAS</t>
  </si>
  <si>
    <t>Gallinas ponedoras rubias para producción de huevos</t>
  </si>
  <si>
    <t>POLLITAS RECRIA CAMPERAS</t>
  </si>
  <si>
    <t>Pollitas de recría camperas para la reposición de gallinas ponedoras</t>
  </si>
  <si>
    <t>PONEDORAS JOVENES CAMPERAS</t>
  </si>
  <si>
    <t>Gallinas ponedoras camperas (menos 12 meses) para producción de huevos</t>
  </si>
  <si>
    <t>PONEDORAS ADULTAS CAMPERAS</t>
  </si>
  <si>
    <t>Gallinas ponedoras camperas para producción de huevos</t>
  </si>
  <si>
    <t>ALBACETE</t>
  </si>
  <si>
    <t>ALICANTE/ALACANT</t>
  </si>
  <si>
    <t>ALMERÍA</t>
  </si>
  <si>
    <t>ÁVILA</t>
  </si>
  <si>
    <t>BADAJOZ</t>
  </si>
  <si>
    <t>BALEARS (ILLES)</t>
  </si>
  <si>
    <t>BARCELONA</t>
  </si>
  <si>
    <t>BURGOS</t>
  </si>
  <si>
    <t>CÁCERES</t>
  </si>
  <si>
    <t>CÁDIZ</t>
  </si>
  <si>
    <t>CASTELLÓN/CASTELLÓ</t>
  </si>
  <si>
    <t>CIUDAD REAL</t>
  </si>
  <si>
    <t>CÓRDOBA</t>
  </si>
  <si>
    <t>CORUÑA (A)</t>
  </si>
  <si>
    <t>CUENCA</t>
  </si>
  <si>
    <t>GIRONA</t>
  </si>
  <si>
    <t>GRANADA</t>
  </si>
  <si>
    <t>GUADALAJARA</t>
  </si>
  <si>
    <t>GUIPÚZCOA</t>
  </si>
  <si>
    <t>HUELVA</t>
  </si>
  <si>
    <t>HUESCA</t>
  </si>
  <si>
    <t>JAÉN</t>
  </si>
  <si>
    <t>LEÓN</t>
  </si>
  <si>
    <t>LLEIDA</t>
  </si>
  <si>
    <t>RIOJA (LA)</t>
  </si>
  <si>
    <t>LUGO</t>
  </si>
  <si>
    <t>MADRID</t>
  </si>
  <si>
    <t>MÁLAGA</t>
  </si>
  <si>
    <t>MURCIA</t>
  </si>
  <si>
    <t>NAVARRA</t>
  </si>
  <si>
    <t>OURENSE</t>
  </si>
  <si>
    <t>ASTURIAS</t>
  </si>
  <si>
    <t>PALENCIA</t>
  </si>
  <si>
    <t>PALMAS (LAS)</t>
  </si>
  <si>
    <t>PONTEVEDRA</t>
  </si>
  <si>
    <t>SALAMANCA</t>
  </si>
  <si>
    <t>SANTA CRUZ DE TENERIFE</t>
  </si>
  <si>
    <t>CANTABRIA</t>
  </si>
  <si>
    <t>SEGOVIA</t>
  </si>
  <si>
    <t>SEVILLA</t>
  </si>
  <si>
    <t>SORIA</t>
  </si>
  <si>
    <t>TARRAGONA</t>
  </si>
  <si>
    <t>TERUEL</t>
  </si>
  <si>
    <t>TOLEDO</t>
  </si>
  <si>
    <t>VALENCIA/VALÈNCIA</t>
  </si>
  <si>
    <t>VALLADOLID</t>
  </si>
  <si>
    <t>VIZCAYA</t>
  </si>
  <si>
    <t>ZAMORA</t>
  </si>
  <si>
    <t>ZARAGOZA</t>
  </si>
  <si>
    <t>OVINO</t>
  </si>
  <si>
    <t>CORDEROS DE REPOSICIÓN MACHOS</t>
  </si>
  <si>
    <t>Animales entre los 12 y 24 meses para sacrificio machos</t>
  </si>
  <si>
    <t>CORDEROS DE REPOSICIÓN HEMBRAS</t>
  </si>
  <si>
    <t>Animales entre los 12 y 24 meses para reposición hembras</t>
  </si>
  <si>
    <t>CORDERO LECHAL</t>
  </si>
  <si>
    <t>corderos alimentados fundamentalmente de leche y que no superan el mes y medio de vida</t>
  </si>
  <si>
    <t>CORDERO PASCUAL</t>
  </si>
  <si>
    <t>corderos de menos de 4 meses, destetados, y que pasan a comer piensos naturales</t>
  </si>
  <si>
    <t>REPRODUCTORES MACHOS</t>
  </si>
  <si>
    <t>Animales de menos de 12 meses destinados a la reposición de ejemplares machos</t>
  </si>
  <si>
    <t>REPRODUCTORAS HEMBRAS NO PARIDAS</t>
  </si>
  <si>
    <t>Animales de menos de 12 meses destinados a la reposición de ejemplares hembras</t>
  </si>
  <si>
    <t>REPRODUCTORAS HEMBRAS PARIDAS NO ORDEÑO</t>
  </si>
  <si>
    <t>Ovejas paridas para sacrificio</t>
  </si>
  <si>
    <t>REPRODUCTORAS HEMBRAS PARIDAS ORDEÑO</t>
  </si>
  <si>
    <t>Ovejas lecheras paridas</t>
  </si>
  <si>
    <t>PORCINO BLANCO</t>
  </si>
  <si>
    <t>LECHONES</t>
  </si>
  <si>
    <t>Lechones entre 6 y 20 kg</t>
  </si>
  <si>
    <t>CERDO 20 A 49 KG</t>
  </si>
  <si>
    <t>Cerdos entre los 20 y 49 kg</t>
  </si>
  <si>
    <t>CEBO 50 A 79 KG</t>
  </si>
  <si>
    <t>Cerdos de cebo entre 50 y 79 kg</t>
  </si>
  <si>
    <t>CEBO 80 A 109 KG</t>
  </si>
  <si>
    <t>Cerdos de cebo entre 80 y 109 kg</t>
  </si>
  <si>
    <t>CEBO MAS 110 KG</t>
  </si>
  <si>
    <t>Cerdos de cebo con más de 110 kg</t>
  </si>
  <si>
    <t>VERRACOS JOVENES</t>
  </si>
  <si>
    <t>Verracos con menos de 12 meses</t>
  </si>
  <si>
    <t>VERRACOS ADULTOS</t>
  </si>
  <si>
    <t>Verracos con más de 12 meses</t>
  </si>
  <si>
    <t>REP CUBIERTAS JOVENES</t>
  </si>
  <si>
    <t>Cerdas reproductoras cubiertas por primera vez</t>
  </si>
  <si>
    <t>REP CRIANDO JOVENES</t>
  </si>
  <si>
    <t>Cerdas reproductoras criando por primera vez</t>
  </si>
  <si>
    <t>REP REPOSO JOVENES</t>
  </si>
  <si>
    <t>Cerdas reproductoras en reposo por primera vez</t>
  </si>
  <si>
    <t>REP REPOSICION</t>
  </si>
  <si>
    <t>Cerdas reproductoras entre 3,5 y 6,5 meses</t>
  </si>
  <si>
    <t>REP CUBIERTAS ADULTAS</t>
  </si>
  <si>
    <t>Cerdas reproductoras adultas cubiertas</t>
  </si>
  <si>
    <t>REP CRIANDO ADULTAS</t>
  </si>
  <si>
    <t>Cerdas reproductoras adultas criando</t>
  </si>
  <si>
    <t>REP REPOSO ADULTAS</t>
  </si>
  <si>
    <t>Cerdas reproductoras adultas en reposo</t>
  </si>
  <si>
    <t>CALCULADORA AUXILIAR PARA ESTIMACIÓN DEL NITRÓGENO DE LAS DEYECCIONES GANADERAS</t>
  </si>
  <si>
    <t>kg N / plaza y año</t>
  </si>
  <si>
    <t>t N / año</t>
  </si>
  <si>
    <t xml:space="preserve">ES NECESARIO QUE RELLENE LAS CELDAS DE COLOR AMARILLO </t>
  </si>
  <si>
    <t xml:space="preserve">   TOTAL EB</t>
  </si>
  <si>
    <t>t CO2-eq</t>
  </si>
  <si>
    <t xml:space="preserve">MATERIA ORGÁNICA </t>
  </si>
  <si>
    <t>En caso de existir transporte de los residuos a su destino facilite la siguiente información:</t>
  </si>
  <si>
    <t>tN/t</t>
  </si>
  <si>
    <t xml:space="preserve">tN/t </t>
  </si>
  <si>
    <t>RESIDUO ORGÁNICO</t>
  </si>
  <si>
    <t>N20 (m3N)</t>
  </si>
  <si>
    <t>CH4 (m3N)</t>
  </si>
  <si>
    <t>Nombre de la provincia</t>
  </si>
  <si>
    <t>Albacete</t>
  </si>
  <si>
    <t>Alicante/Alacant</t>
  </si>
  <si>
    <t>Almería</t>
  </si>
  <si>
    <t>Araba/Álava</t>
  </si>
  <si>
    <t>Asturias</t>
  </si>
  <si>
    <t>Ávila</t>
  </si>
  <si>
    <t>Badajoz</t>
  </si>
  <si>
    <t>Balears, Illes</t>
  </si>
  <si>
    <t>Barcelona</t>
  </si>
  <si>
    <t>Bizkaia</t>
  </si>
  <si>
    <t>Burgos</t>
  </si>
  <si>
    <t>Cáceres</t>
  </si>
  <si>
    <t>Cádiz</t>
  </si>
  <si>
    <t>Cantabria</t>
  </si>
  <si>
    <t>Castellón/Castelló</t>
  </si>
  <si>
    <t>Ciudad Real</t>
  </si>
  <si>
    <t>Córdoba</t>
  </si>
  <si>
    <t>Coruña, A</t>
  </si>
  <si>
    <t>Cuenca</t>
  </si>
  <si>
    <t>Gipuzkoa</t>
  </si>
  <si>
    <t>Girona</t>
  </si>
  <si>
    <t>Granada</t>
  </si>
  <si>
    <t>Guadalajara</t>
  </si>
  <si>
    <t>Huelva</t>
  </si>
  <si>
    <t>Huesca</t>
  </si>
  <si>
    <t>Jaén</t>
  </si>
  <si>
    <t>León</t>
  </si>
  <si>
    <t>Lleida</t>
  </si>
  <si>
    <t>Lugo</t>
  </si>
  <si>
    <t>Madrid</t>
  </si>
  <si>
    <t>Málaga</t>
  </si>
  <si>
    <t>Murcia</t>
  </si>
  <si>
    <t>Navarra</t>
  </si>
  <si>
    <t>Ourense</t>
  </si>
  <si>
    <t>Palencia</t>
  </si>
  <si>
    <t>Palmas, Las</t>
  </si>
  <si>
    <t>Pontevedra</t>
  </si>
  <si>
    <t>Rioja, La</t>
  </si>
  <si>
    <t>Salamanca</t>
  </si>
  <si>
    <t>Santa Cruz de Tenerife</t>
  </si>
  <si>
    <t>Segovia</t>
  </si>
  <si>
    <t>Sevilla</t>
  </si>
  <si>
    <t>Soria</t>
  </si>
  <si>
    <t>Tarragona</t>
  </si>
  <si>
    <t>Teruel</t>
  </si>
  <si>
    <t>Toledo</t>
  </si>
  <si>
    <t>Valencia/València</t>
  </si>
  <si>
    <t>Zamora</t>
  </si>
  <si>
    <t>Zaragoza</t>
  </si>
  <si>
    <t>Código INE</t>
  </si>
  <si>
    <t>kg N / año</t>
  </si>
  <si>
    <t>AL SELECCIONAR LA PROVINCIA Y CUMPLIMENTAR EL NÚMERO MEDIO DE PLAZAS POR TIPOLOGÍA DE GANADO, OBTENDRÁ UNA ESTIMACIÓN DEL NITRÓGENO CONTENIDO EN LAS DEYECCIONES.
SI DESEA UTILIZAR ESTE DATO, DEBERÁ INCORPORARLO EN LA CELDA CORRESPONDIENTE DE LA PESTAÑA "EMISIONES LÍNEA BASE (EB)"</t>
  </si>
  <si>
    <t>En caso de que todo o parte del residuo orgánico consista en deyecciones ganaderas,indique la cantidad proveniente según tipo de ganado:</t>
  </si>
  <si>
    <t>GANADO</t>
  </si>
  <si>
    <t>Masa húmeda</t>
  </si>
  <si>
    <t xml:space="preserve">Humedad </t>
  </si>
  <si>
    <t>Masa seca</t>
  </si>
  <si>
    <t>% (0-100)</t>
  </si>
  <si>
    <t>Aves</t>
  </si>
  <si>
    <t>Bovino</t>
  </si>
  <si>
    <t>Ovino</t>
  </si>
  <si>
    <t>Porcino</t>
  </si>
  <si>
    <t>EMISIONES POR GESTIÓN EN GRANJA</t>
  </si>
  <si>
    <t>t/año m.s.</t>
  </si>
  <si>
    <t>Almacenaje en granja</t>
  </si>
  <si>
    <t>Almacenaje</t>
  </si>
  <si>
    <t xml:space="preserve">Instrucciones generales para la cumplimentación: </t>
  </si>
  <si>
    <t>Celdas a cumplimentar para obtener emisiones.</t>
  </si>
  <si>
    <t xml:space="preserve">Celdas bloqueadas, que no es necesario cumplimentar. </t>
  </si>
  <si>
    <t>Debe tenerse en cuenta, que:</t>
  </si>
  <si>
    <t>Debe cumplimentar todos los campos amarillos. En caso de no existir información debe introducir el valor cero en la correspondiente celda .</t>
  </si>
  <si>
    <t>Encontrará más información sobre la cumplimetación en el documento de apoyo de esta metodología.</t>
  </si>
  <si>
    <t>DIAGRAMA DE FLUJO</t>
  </si>
  <si>
    <t>Escenario base</t>
  </si>
  <si>
    <r>
      <t xml:space="preserve">Se obtienen tres </t>
    </r>
    <r>
      <rPr>
        <b/>
        <sz val="10"/>
        <color rgb="FF0070C0"/>
        <rFont val="Arial"/>
        <family val="2"/>
      </rPr>
      <t>FRACCIONES</t>
    </r>
  </si>
  <si>
    <t>En caso de no existir una separación de las fracciones sólida y líquida se cumplimetará únicamente la información en Fracción sólida</t>
  </si>
  <si>
    <t>Escenario de proyecto</t>
  </si>
  <si>
    <t>Habrá que especificar si esa energía se destina al autoconsumo en el propio Proceso, o bien, si su desino final es otro.</t>
  </si>
  <si>
    <r>
      <t xml:space="preserve">Debe entenderse como </t>
    </r>
    <r>
      <rPr>
        <b/>
        <sz val="10"/>
        <color rgb="FF0070C0"/>
        <rFont val="Arial"/>
        <family val="2"/>
      </rPr>
      <t>PROCESO</t>
    </r>
    <r>
      <rPr>
        <sz val="10"/>
        <rFont val="Arial"/>
        <family val="2"/>
      </rPr>
      <t xml:space="preserve"> la combinación de todos los tratamientos aplicados al residuo orgánico. A título de ejemplo, podemos indicar los siguientes tratamientos y su combinación: digestión anaerobia, compostaje, secado, tratamientos de nitrificación-desnitrificacón, separación o almacenaje.</t>
    </r>
  </si>
  <si>
    <r>
      <t>Se entenderá que se cumple con la sostenibilidad ambiental del proyecto cuando el análisis del ciclo de vida de éste, indique que l</t>
    </r>
    <r>
      <rPr>
        <b/>
        <sz val="11"/>
        <color rgb="FF0070C0"/>
        <rFont val="Calibri"/>
        <family val="2"/>
        <scheme val="minor"/>
      </rPr>
      <t>as emisiones son como mínimo un 60% inferiores a las del escenario base</t>
    </r>
    <r>
      <rPr>
        <sz val="11"/>
        <rFont val="Calibri"/>
        <family val="2"/>
        <scheme val="minor"/>
      </rPr>
      <t>. Este análisis lo proporciona la hoja de cálculo teniendo en cuenta el conjunto de emisiones, incluidas las derivadas de consumos energéticos y transporte.</t>
    </r>
  </si>
  <si>
    <t>Debe cumplimentar en primer lugar la hoja de "Emisiones línea base (EB)". A continuación rellene las celdas color amarillo de la pestaña "Emisiones línea proyecto (EP)".</t>
  </si>
  <si>
    <r>
      <t>m</t>
    </r>
    <r>
      <rPr>
        <b/>
        <vertAlign val="superscript"/>
        <sz val="11"/>
        <rFont val="Calibri"/>
        <family val="2"/>
        <scheme val="minor"/>
      </rPr>
      <t>3</t>
    </r>
    <r>
      <rPr>
        <b/>
        <sz val="11"/>
        <rFont val="Calibri"/>
        <family val="2"/>
        <scheme val="minor"/>
      </rPr>
      <t xml:space="preserve"> CH</t>
    </r>
    <r>
      <rPr>
        <b/>
        <vertAlign val="subscript"/>
        <sz val="11"/>
        <rFont val="Calibri"/>
        <family val="2"/>
        <scheme val="minor"/>
      </rPr>
      <t>4</t>
    </r>
    <r>
      <rPr>
        <b/>
        <sz val="11"/>
        <rFont val="Calibri"/>
        <family val="2"/>
        <scheme val="minor"/>
      </rPr>
      <t>/kg</t>
    </r>
  </si>
  <si>
    <r>
      <t>CH</t>
    </r>
    <r>
      <rPr>
        <b/>
        <vertAlign val="subscript"/>
        <sz val="11"/>
        <rFont val="Calibri"/>
        <family val="2"/>
        <scheme val="minor"/>
      </rPr>
      <t>4</t>
    </r>
  </si>
  <si>
    <r>
      <t>FCM (factor conversión CH</t>
    </r>
    <r>
      <rPr>
        <b/>
        <vertAlign val="subscript"/>
        <sz val="11"/>
        <rFont val="Calibri"/>
        <family val="2"/>
        <scheme val="minor"/>
      </rPr>
      <t>4</t>
    </r>
    <r>
      <rPr>
        <b/>
        <sz val="11"/>
        <rFont val="Calibri"/>
        <family val="2"/>
        <scheme val="minor"/>
      </rPr>
      <t>)</t>
    </r>
  </si>
  <si>
    <r>
      <t>m</t>
    </r>
    <r>
      <rPr>
        <b/>
        <vertAlign val="superscript"/>
        <sz val="11"/>
        <rFont val="Calibri"/>
        <family val="2"/>
        <scheme val="minor"/>
      </rPr>
      <t>3</t>
    </r>
    <r>
      <rPr>
        <b/>
        <sz val="11"/>
        <rFont val="Calibri"/>
        <family val="2"/>
        <scheme val="minor"/>
      </rPr>
      <t xml:space="preserve"> CH</t>
    </r>
    <r>
      <rPr>
        <b/>
        <vertAlign val="subscript"/>
        <sz val="11"/>
        <rFont val="Calibri"/>
        <family val="2"/>
        <scheme val="minor"/>
      </rPr>
      <t>4</t>
    </r>
  </si>
  <si>
    <r>
      <t>kg CH</t>
    </r>
    <r>
      <rPr>
        <b/>
        <vertAlign val="subscript"/>
        <sz val="11"/>
        <rFont val="Calibri"/>
        <family val="2"/>
        <scheme val="minor"/>
      </rPr>
      <t>4</t>
    </r>
  </si>
  <si>
    <r>
      <t>t CO</t>
    </r>
    <r>
      <rPr>
        <b/>
        <vertAlign val="subscript"/>
        <sz val="11"/>
        <rFont val="Calibri"/>
        <family val="2"/>
        <scheme val="minor"/>
      </rPr>
      <t>2</t>
    </r>
    <r>
      <rPr>
        <b/>
        <sz val="11"/>
        <rFont val="Calibri"/>
        <family val="2"/>
        <scheme val="minor"/>
      </rPr>
      <t>-eq</t>
    </r>
  </si>
  <si>
    <r>
      <t>NH</t>
    </r>
    <r>
      <rPr>
        <b/>
        <vertAlign val="subscript"/>
        <sz val="11"/>
        <rFont val="Calibri"/>
        <family val="2"/>
        <scheme val="minor"/>
      </rPr>
      <t>3</t>
    </r>
  </si>
  <si>
    <r>
      <t>kg NH</t>
    </r>
    <r>
      <rPr>
        <b/>
        <vertAlign val="subscript"/>
        <sz val="11"/>
        <rFont val="Calibri"/>
        <family val="2"/>
        <scheme val="minor"/>
      </rPr>
      <t>3</t>
    </r>
    <r>
      <rPr>
        <b/>
        <sz val="11"/>
        <rFont val="Calibri"/>
        <family val="2"/>
        <scheme val="minor"/>
      </rPr>
      <t>-N / kg N</t>
    </r>
  </si>
  <si>
    <r>
      <t>t NH</t>
    </r>
    <r>
      <rPr>
        <b/>
        <vertAlign val="subscript"/>
        <sz val="11"/>
        <rFont val="Calibri"/>
        <family val="2"/>
        <scheme val="minor"/>
      </rPr>
      <t>3</t>
    </r>
    <r>
      <rPr>
        <b/>
        <sz val="11"/>
        <rFont val="Calibri"/>
        <family val="2"/>
        <scheme val="minor"/>
      </rPr>
      <t>-N</t>
    </r>
  </si>
  <si>
    <r>
      <t>NO</t>
    </r>
    <r>
      <rPr>
        <b/>
        <vertAlign val="subscript"/>
        <sz val="11"/>
        <rFont val="Calibri"/>
        <family val="2"/>
        <scheme val="minor"/>
      </rPr>
      <t>x</t>
    </r>
  </si>
  <si>
    <r>
      <t>N</t>
    </r>
    <r>
      <rPr>
        <b/>
        <vertAlign val="subscript"/>
        <sz val="11"/>
        <rFont val="Calibri"/>
        <family val="2"/>
        <scheme val="minor"/>
      </rPr>
      <t>2</t>
    </r>
    <r>
      <rPr>
        <b/>
        <sz val="11"/>
        <rFont val="Calibri"/>
        <family val="2"/>
        <scheme val="minor"/>
      </rPr>
      <t>O - Directas</t>
    </r>
  </si>
  <si>
    <r>
      <t>(kg NH</t>
    </r>
    <r>
      <rPr>
        <b/>
        <vertAlign val="subscript"/>
        <sz val="11"/>
        <rFont val="Calibri"/>
        <family val="2"/>
        <scheme val="minor"/>
      </rPr>
      <t>3</t>
    </r>
    <r>
      <rPr>
        <b/>
        <sz val="11"/>
        <rFont val="Calibri"/>
        <family val="2"/>
        <scheme val="minor"/>
      </rPr>
      <t>-N / kg N)</t>
    </r>
  </si>
  <si>
    <r>
      <t>(t NH</t>
    </r>
    <r>
      <rPr>
        <b/>
        <vertAlign val="subscript"/>
        <sz val="11"/>
        <rFont val="Calibri"/>
        <family val="2"/>
        <scheme val="minor"/>
      </rPr>
      <t>3</t>
    </r>
    <r>
      <rPr>
        <b/>
        <sz val="11"/>
        <rFont val="Calibri"/>
        <family val="2"/>
        <scheme val="minor"/>
      </rPr>
      <t>-N)</t>
    </r>
  </si>
  <si>
    <r>
      <t>(t NH</t>
    </r>
    <r>
      <rPr>
        <b/>
        <vertAlign val="subscript"/>
        <sz val="11"/>
        <rFont val="Calibri"/>
        <family val="2"/>
        <scheme val="minor"/>
      </rPr>
      <t>3</t>
    </r>
    <r>
      <rPr>
        <b/>
        <sz val="11"/>
        <rFont val="Calibri"/>
        <family val="2"/>
        <scheme val="minor"/>
      </rPr>
      <t>)</t>
    </r>
  </si>
  <si>
    <r>
      <t>(kg NO</t>
    </r>
    <r>
      <rPr>
        <b/>
        <vertAlign val="subscript"/>
        <sz val="11"/>
        <rFont val="Calibri"/>
        <family val="2"/>
        <scheme val="minor"/>
      </rPr>
      <t>X</t>
    </r>
    <r>
      <rPr>
        <b/>
        <sz val="11"/>
        <rFont val="Calibri"/>
        <family val="2"/>
        <scheme val="minor"/>
      </rPr>
      <t xml:space="preserve"> / kg N)</t>
    </r>
  </si>
  <si>
    <r>
      <t>(t NO</t>
    </r>
    <r>
      <rPr>
        <b/>
        <vertAlign val="subscript"/>
        <sz val="11"/>
        <rFont val="Calibri"/>
        <family val="2"/>
        <scheme val="minor"/>
      </rPr>
      <t>X</t>
    </r>
    <r>
      <rPr>
        <b/>
        <sz val="11"/>
        <rFont val="Calibri"/>
        <family val="2"/>
        <scheme val="minor"/>
      </rPr>
      <t>-N)</t>
    </r>
  </si>
  <si>
    <r>
      <t>(t NO</t>
    </r>
    <r>
      <rPr>
        <b/>
        <vertAlign val="subscript"/>
        <sz val="11"/>
        <rFont val="Calibri"/>
        <family val="2"/>
        <scheme val="minor"/>
      </rPr>
      <t>X</t>
    </r>
    <r>
      <rPr>
        <b/>
        <sz val="11"/>
        <rFont val="Calibri"/>
        <family val="2"/>
        <scheme val="minor"/>
      </rPr>
      <t>)</t>
    </r>
  </si>
  <si>
    <r>
      <t>(kg N</t>
    </r>
    <r>
      <rPr>
        <b/>
        <vertAlign val="subscript"/>
        <sz val="11"/>
        <rFont val="Calibri"/>
        <family val="2"/>
        <scheme val="minor"/>
      </rPr>
      <t>2</t>
    </r>
    <r>
      <rPr>
        <b/>
        <sz val="11"/>
        <rFont val="Calibri"/>
        <family val="2"/>
        <scheme val="minor"/>
      </rPr>
      <t>O / kg N)</t>
    </r>
  </si>
  <si>
    <r>
      <t>(t N</t>
    </r>
    <r>
      <rPr>
        <b/>
        <vertAlign val="subscript"/>
        <sz val="11"/>
        <rFont val="Calibri"/>
        <family val="2"/>
        <scheme val="minor"/>
      </rPr>
      <t>2</t>
    </r>
    <r>
      <rPr>
        <b/>
        <sz val="11"/>
        <rFont val="Calibri"/>
        <family val="2"/>
        <scheme val="minor"/>
      </rPr>
      <t>O-N)</t>
    </r>
  </si>
  <si>
    <r>
      <t>(t N</t>
    </r>
    <r>
      <rPr>
        <b/>
        <vertAlign val="subscript"/>
        <sz val="11"/>
        <rFont val="Calibri"/>
        <family val="2"/>
        <scheme val="minor"/>
      </rPr>
      <t>2</t>
    </r>
    <r>
      <rPr>
        <b/>
        <sz val="11"/>
        <rFont val="Calibri"/>
        <family val="2"/>
        <scheme val="minor"/>
      </rPr>
      <t>O)</t>
    </r>
  </si>
  <si>
    <r>
      <t>(t CO</t>
    </r>
    <r>
      <rPr>
        <b/>
        <vertAlign val="subscript"/>
        <sz val="11"/>
        <rFont val="Calibri"/>
        <family val="2"/>
        <scheme val="minor"/>
      </rPr>
      <t>2</t>
    </r>
    <r>
      <rPr>
        <b/>
        <sz val="11"/>
        <rFont val="Calibri"/>
        <family val="2"/>
        <scheme val="minor"/>
      </rPr>
      <t>-eq)</t>
    </r>
  </si>
  <si>
    <r>
      <t>N</t>
    </r>
    <r>
      <rPr>
        <b/>
        <vertAlign val="subscript"/>
        <sz val="11"/>
        <rFont val="Calibri"/>
        <family val="2"/>
        <scheme val="minor"/>
      </rPr>
      <t>2</t>
    </r>
    <r>
      <rPr>
        <b/>
        <sz val="11"/>
        <rFont val="Calibri"/>
        <family val="2"/>
        <scheme val="minor"/>
      </rPr>
      <t>O - Indirectas</t>
    </r>
  </si>
  <si>
    <r>
      <t>(kg N</t>
    </r>
    <r>
      <rPr>
        <b/>
        <vertAlign val="subscript"/>
        <sz val="11"/>
        <rFont val="Calibri"/>
        <family val="2"/>
        <scheme val="minor"/>
      </rPr>
      <t>2</t>
    </r>
    <r>
      <rPr>
        <b/>
        <sz val="11"/>
        <rFont val="Calibri"/>
        <family val="2"/>
        <scheme val="minor"/>
      </rPr>
      <t>O-N / kg N)</t>
    </r>
  </si>
  <si>
    <r>
      <t>Potencial generación CH</t>
    </r>
    <r>
      <rPr>
        <vertAlign val="subscript"/>
        <sz val="11"/>
        <rFont val="Calibri"/>
        <family val="2"/>
        <scheme val="minor"/>
      </rPr>
      <t>4</t>
    </r>
    <r>
      <rPr>
        <sz val="11"/>
        <rFont val="Calibri"/>
        <family val="2"/>
        <scheme val="minor"/>
      </rPr>
      <t xml:space="preserve"> (t)</t>
    </r>
  </si>
  <si>
    <r>
      <t>CH</t>
    </r>
    <r>
      <rPr>
        <vertAlign val="subscript"/>
        <sz val="11"/>
        <rFont val="Calibri"/>
        <family val="2"/>
        <scheme val="minor"/>
      </rPr>
      <t>4</t>
    </r>
    <r>
      <rPr>
        <sz val="11"/>
        <rFont val="Calibri"/>
        <family val="2"/>
        <scheme val="minor"/>
      </rPr>
      <t xml:space="preserve"> generado (t)</t>
    </r>
  </si>
  <si>
    <r>
      <t>m</t>
    </r>
    <r>
      <rPr>
        <b/>
        <vertAlign val="superscript"/>
        <sz val="11"/>
        <rFont val="Calibri"/>
        <family val="2"/>
        <scheme val="minor"/>
      </rPr>
      <t>3</t>
    </r>
  </si>
  <si>
    <r>
      <t>N</t>
    </r>
    <r>
      <rPr>
        <b/>
        <vertAlign val="subscript"/>
        <sz val="11"/>
        <rFont val="Calibri"/>
        <family val="2"/>
        <scheme val="minor"/>
      </rPr>
      <t>2</t>
    </r>
    <r>
      <rPr>
        <b/>
        <sz val="11"/>
        <rFont val="Calibri"/>
        <family val="2"/>
        <scheme val="minor"/>
      </rPr>
      <t>O</t>
    </r>
  </si>
  <si>
    <r>
      <t>CO</t>
    </r>
    <r>
      <rPr>
        <b/>
        <vertAlign val="subscript"/>
        <sz val="11"/>
        <rFont val="Calibri"/>
        <family val="2"/>
        <scheme val="minor"/>
      </rPr>
      <t>2</t>
    </r>
    <r>
      <rPr>
        <b/>
        <sz val="11"/>
        <rFont val="Calibri"/>
        <family val="2"/>
        <scheme val="minor"/>
      </rPr>
      <t>-eq</t>
    </r>
  </si>
  <si>
    <r>
      <t>Factor de emisión (kg CO</t>
    </r>
    <r>
      <rPr>
        <b/>
        <vertAlign val="subscript"/>
        <sz val="11"/>
        <rFont val="Calibri"/>
        <family val="2"/>
        <scheme val="minor"/>
      </rPr>
      <t>2</t>
    </r>
    <r>
      <rPr>
        <b/>
        <sz val="11"/>
        <rFont val="Calibri"/>
        <family val="2"/>
        <scheme val="minor"/>
      </rPr>
      <t>/l )</t>
    </r>
  </si>
  <si>
    <r>
      <t>Emisiones totales (t CO</t>
    </r>
    <r>
      <rPr>
        <b/>
        <vertAlign val="subscript"/>
        <sz val="11"/>
        <rFont val="Calibri"/>
        <family val="2"/>
        <scheme val="minor"/>
      </rPr>
      <t>2</t>
    </r>
    <r>
      <rPr>
        <b/>
        <sz val="11"/>
        <rFont val="Calibri"/>
        <family val="2"/>
        <scheme val="minor"/>
      </rPr>
      <t>)</t>
    </r>
  </si>
  <si>
    <r>
      <t>N</t>
    </r>
    <r>
      <rPr>
        <b/>
        <vertAlign val="subscript"/>
        <sz val="11"/>
        <rFont val="Calibri"/>
        <family val="2"/>
        <scheme val="minor"/>
      </rPr>
      <t>2</t>
    </r>
    <r>
      <rPr>
        <b/>
        <sz val="11"/>
        <rFont val="Calibri"/>
        <family val="2"/>
        <scheme val="minor"/>
      </rPr>
      <t>0 (m</t>
    </r>
    <r>
      <rPr>
        <b/>
        <vertAlign val="superscript"/>
        <sz val="11"/>
        <rFont val="Calibri"/>
        <family val="2"/>
        <scheme val="minor"/>
      </rPr>
      <t>3</t>
    </r>
    <r>
      <rPr>
        <b/>
        <sz val="11"/>
        <rFont val="Calibri"/>
        <family val="2"/>
        <scheme val="minor"/>
      </rPr>
      <t>N)</t>
    </r>
  </si>
  <si>
    <r>
      <t>CH</t>
    </r>
    <r>
      <rPr>
        <b/>
        <vertAlign val="subscript"/>
        <sz val="11"/>
        <rFont val="Calibri"/>
        <family val="2"/>
        <scheme val="minor"/>
      </rPr>
      <t>4</t>
    </r>
    <r>
      <rPr>
        <b/>
        <sz val="11"/>
        <rFont val="Calibri"/>
        <family val="2"/>
        <scheme val="minor"/>
      </rPr>
      <t xml:space="preserve"> (m</t>
    </r>
    <r>
      <rPr>
        <b/>
        <vertAlign val="superscript"/>
        <sz val="11"/>
        <rFont val="Calibri"/>
        <family val="2"/>
        <scheme val="minor"/>
      </rPr>
      <t>3</t>
    </r>
    <r>
      <rPr>
        <b/>
        <sz val="11"/>
        <rFont val="Calibri"/>
        <family val="2"/>
        <scheme val="minor"/>
      </rPr>
      <t>N)</t>
    </r>
  </si>
  <si>
    <t>BOVINO</t>
  </si>
  <si>
    <t>MENOS 12 MESES SACRIFICIO</t>
  </si>
  <si>
    <t>MENOS 12 MESES CARNE MACHO</t>
  </si>
  <si>
    <t>MENOS 12 MESES REPOSICION MACHO</t>
  </si>
  <si>
    <t>MENOS 12 MESES CARNE HEMBRA</t>
  </si>
  <si>
    <t>MENOS 12 MESES REPOSICION HEMBRA</t>
  </si>
  <si>
    <t>12-24 MESES SACRIFICIO MACHO</t>
  </si>
  <si>
    <t>12-24 MESES REPOSICION MACHO</t>
  </si>
  <si>
    <t>12-24 MESES SACRIFICIO HEMBRA</t>
  </si>
  <si>
    <t>12-24 MESES REPOSICION HEMBRA</t>
  </si>
  <si>
    <t>MAS 24 MESES SEMENTAL MACHO</t>
  </si>
  <si>
    <t>MAS 12 MESES SACRIFICIO HEMBRA</t>
  </si>
  <si>
    <t>MAS 24 MESES ORDEÑO SIN PARIR FRISONA</t>
  </si>
  <si>
    <t>MAS 24 MESES ORDEÑO SIN PARIR OTRAS</t>
  </si>
  <si>
    <t>MAS 24 MESES REPOSICION NO PARIDA HEMBRA</t>
  </si>
  <si>
    <t>MAS 24 MESES REPOSICION PARIDA HEMBRA</t>
  </si>
  <si>
    <t>VACA LECHERA</t>
  </si>
  <si>
    <t>FRISONA</t>
  </si>
  <si>
    <t>OTRAS</t>
  </si>
  <si>
    <t>Animales de menos de 12 meses destinados al sacrificio</t>
  </si>
  <si>
    <t>Animales de menos de 12 meses destinados al sacrificio el segundo año machos</t>
  </si>
  <si>
    <t>Animales de menos de 12 meses destinados al sacrificio el segundo año hembras</t>
  </si>
  <si>
    <t>Animales entre los 12 y 24 meses para reposición machos</t>
  </si>
  <si>
    <t>Animales entre los 12 y 24 meses para sacrificio hembras</t>
  </si>
  <si>
    <t>Sementales adultos</t>
  </si>
  <si>
    <t>Hembras adultas para sacrificio</t>
  </si>
  <si>
    <t>Vaca lechera sin parir frisona</t>
  </si>
  <si>
    <t>Vaca lechera sin parir otras razas</t>
  </si>
  <si>
    <t>Hembras adultas para producción de terneros (sin parir)</t>
  </si>
  <si>
    <t>Hembras adultas para producción de terneros (paridas)</t>
  </si>
  <si>
    <t>Vaca lechera parida frisona</t>
  </si>
  <si>
    <t>Vaca lechera parida otras razas</t>
  </si>
  <si>
    <r>
      <t>Factor emisión
 (g /t CH</t>
    </r>
    <r>
      <rPr>
        <b/>
        <vertAlign val="subscript"/>
        <sz val="11"/>
        <rFont val="Calibri"/>
        <family val="2"/>
        <scheme val="minor"/>
      </rPr>
      <t>4</t>
    </r>
    <r>
      <rPr>
        <b/>
        <sz val="11"/>
        <rFont val="Calibri"/>
        <family val="2"/>
        <scheme val="minor"/>
      </rPr>
      <t>)</t>
    </r>
  </si>
  <si>
    <t>kg N2O-N / kg N</t>
  </si>
  <si>
    <t>t N2O-N</t>
  </si>
  <si>
    <t>t N2O</t>
  </si>
  <si>
    <t>N2O</t>
  </si>
  <si>
    <r>
      <t>De manera indicativa seleccione el proceso o procesos</t>
    </r>
    <r>
      <rPr>
        <b/>
        <sz val="10"/>
        <color rgb="FFC00000"/>
        <rFont val="Calibri"/>
        <family val="2"/>
        <scheme val="minor"/>
      </rPr>
      <t xml:space="preserve"> **</t>
    </r>
  </si>
  <si>
    <t>Esta información es de carácter indicativo y su cumplimentación no influye en los cálculos.</t>
  </si>
  <si>
    <t>**</t>
  </si>
  <si>
    <t>COMBUSTIBLES - INSTALACIONES</t>
  </si>
  <si>
    <t>COMBUSTIBLES  - INSTALACIONES</t>
  </si>
  <si>
    <t>Otros:</t>
  </si>
  <si>
    <t>CALCULADORA AUXILIAR PARA ESTIMACIÓN DE LAS EMISIONES DE COMPOSTAJE Y BIODIGESTIÓN</t>
  </si>
  <si>
    <t>Todo residuo al que se le aplica un compostaje o una biodigestión emite una determinada cantidad de metano y óxido nitroso. En el caso de la biodigestión esta cantidad es adicional al metano captado durante el proceso.</t>
  </si>
  <si>
    <t>COMPOSTAJE</t>
  </si>
  <si>
    <t>Residuos a compostar (t en masa húmeda)</t>
  </si>
  <si>
    <t xml:space="preserve">g CH4/kg </t>
  </si>
  <si>
    <t>g N2O/kg</t>
  </si>
  <si>
    <t>CH4</t>
  </si>
  <si>
    <t>m3</t>
  </si>
  <si>
    <t>BIOMETANIZACIÓN</t>
  </si>
  <si>
    <t>Residuos a biodigestar (t en masa húmeda)</t>
  </si>
  <si>
    <r>
      <t>Biogas (</t>
    </r>
    <r>
      <rPr>
        <sz val="10"/>
        <color rgb="FFFF0000"/>
        <rFont val="Arial"/>
        <family val="2"/>
      </rPr>
      <t>t de CH4)</t>
    </r>
  </si>
  <si>
    <t>DESTINO FINAL FRACCIÓN SÓLIDA Y LÍQUIDA - EMISIONES  EN CAMPO</t>
  </si>
  <si>
    <t>Dispone de una calculadora auxiliar para las emisiones de  biodigestión y/o compostaje</t>
  </si>
  <si>
    <r>
      <t>Este libro de cálculo está diseñado para estimar la reducción de emisiones de CO</t>
    </r>
    <r>
      <rPr>
        <vertAlign val="subscript"/>
        <sz val="11"/>
        <rFont val="Arial"/>
        <family val="2"/>
      </rPr>
      <t>2</t>
    </r>
    <r>
      <rPr>
        <sz val="11"/>
        <rFont val="Arial"/>
        <family val="2"/>
      </rPr>
      <t xml:space="preserve"> motivada por los Proyectos Clima de tratamiento de residuo orgánico con contenido rico en nitrógeno, como pueden ser deyecciones ganaderas (estiércoles o purines) u otros, generalmente asociados al sector agrario.</t>
    </r>
  </si>
  <si>
    <r>
      <t xml:space="preserve">Biogas </t>
    </r>
    <r>
      <rPr>
        <sz val="10"/>
        <color rgb="FFFF0000"/>
        <rFont val="Arial"/>
        <family val="2"/>
      </rPr>
      <t>(t de CH4)</t>
    </r>
  </si>
  <si>
    <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</si>
</sst>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
    <numFmt numFmtId="165" formatCode="0.000"/>
    <numFmt numFmtId="166" formatCode="0.0%"/>
    <numFmt numFmtId="167" formatCode="#,##0.000"/>
    <numFmt numFmtId="168" formatCode="0.0000"/>
    <numFmt numFmtId="169" formatCode="#,##0.0"/>
  </numFmts>
  <fonts count="51" x14ac:knownFonts="1">
    <font>
      <sz val="10"/>
      <name val="Arial"/>
    </font>
    <font>
      <sz val="11"/>
      <color theme="1"/>
      <name val="Calibri"/>
      <family val="2"/>
      <scheme val="minor"/>
    </font>
    <font>
      <sz val="11"/>
      <color theme="1"/>
      <name val="Calibri"/>
      <family val="2"/>
      <scheme val="minor"/>
    </font>
    <font>
      <sz val="11"/>
      <name val="Calibri"/>
      <family val="2"/>
    </font>
    <font>
      <sz val="8"/>
      <name val="Arial"/>
      <family val="2"/>
    </font>
    <font>
      <b/>
      <sz val="11"/>
      <name val="Calibri"/>
      <family val="2"/>
      <scheme val="minor"/>
    </font>
    <font>
      <sz val="11"/>
      <name val="Calibri"/>
      <family val="2"/>
      <scheme val="minor"/>
    </font>
    <font>
      <b/>
      <sz val="11"/>
      <color rgb="FF0070C0"/>
      <name val="Calibri"/>
      <family val="2"/>
      <scheme val="minor"/>
    </font>
    <font>
      <b/>
      <sz val="11"/>
      <color theme="0"/>
      <name val="Calibri"/>
      <family val="2"/>
      <scheme val="minor"/>
    </font>
    <font>
      <b/>
      <sz val="14"/>
      <color theme="0"/>
      <name val="Calibri"/>
      <family val="2"/>
      <scheme val="minor"/>
    </font>
    <font>
      <sz val="10"/>
      <name val="Arial"/>
      <family val="2"/>
    </font>
    <font>
      <sz val="9"/>
      <name val="Arial"/>
      <family val="2"/>
    </font>
    <font>
      <sz val="11"/>
      <color theme="0"/>
      <name val="Calibri"/>
      <family val="2"/>
      <scheme val="minor"/>
    </font>
    <font>
      <b/>
      <sz val="11"/>
      <color rgb="FFFF0000"/>
      <name val="Calibri"/>
      <family val="2"/>
      <scheme val="minor"/>
    </font>
    <font>
      <b/>
      <sz val="10"/>
      <color theme="1" tint="0.34998626667073579"/>
      <name val="Calibri"/>
      <family val="2"/>
      <scheme val="minor"/>
    </font>
    <font>
      <b/>
      <sz val="10"/>
      <color theme="0" tint="-0.14999847407452621"/>
      <name val="Calibri"/>
      <family val="2"/>
      <scheme val="minor"/>
    </font>
    <font>
      <sz val="16"/>
      <color rgb="FFC00000"/>
      <name val="Calibri"/>
      <family val="2"/>
      <scheme val="minor"/>
    </font>
    <font>
      <sz val="18"/>
      <color rgb="FFC00000"/>
      <name val="Calibri"/>
      <family val="2"/>
      <scheme val="minor"/>
    </font>
    <font>
      <sz val="11"/>
      <color rgb="FFFF0000"/>
      <name val="Calibri"/>
      <family val="2"/>
      <scheme val="minor"/>
    </font>
    <font>
      <b/>
      <sz val="11"/>
      <color theme="1"/>
      <name val="Calibri"/>
      <family val="2"/>
      <scheme val="minor"/>
    </font>
    <font>
      <b/>
      <sz val="11"/>
      <color theme="1" tint="0.249977111117893"/>
      <name val="Calibri"/>
      <family val="2"/>
      <scheme val="minor"/>
    </font>
    <font>
      <sz val="11"/>
      <color theme="1" tint="0.249977111117893"/>
      <name val="Calibri"/>
      <family val="2"/>
      <scheme val="minor"/>
    </font>
    <font>
      <b/>
      <sz val="14"/>
      <color theme="3" tint="0.39997558519241921"/>
      <name val="Calibri"/>
      <family val="2"/>
      <scheme val="minor"/>
    </font>
    <font>
      <b/>
      <sz val="11"/>
      <color indexed="12"/>
      <name val="Calibri"/>
      <family val="2"/>
      <scheme val="minor"/>
    </font>
    <font>
      <b/>
      <sz val="12"/>
      <color theme="3" tint="0.39997558519241921"/>
      <name val="Calibri"/>
      <family val="2"/>
      <scheme val="minor"/>
    </font>
    <font>
      <b/>
      <sz val="11"/>
      <name val="Calibri"/>
      <family val="2"/>
    </font>
    <font>
      <b/>
      <sz val="18"/>
      <color indexed="9"/>
      <name val="Calibri"/>
      <family val="2"/>
    </font>
    <font>
      <b/>
      <sz val="11"/>
      <color theme="0"/>
      <name val="Calibri"/>
      <family val="2"/>
    </font>
    <font>
      <b/>
      <sz val="12"/>
      <name val="Calibri"/>
      <family val="2"/>
    </font>
    <font>
      <b/>
      <vertAlign val="subscript"/>
      <sz val="11"/>
      <name val="Calibri"/>
      <family val="2"/>
      <scheme val="minor"/>
    </font>
    <font>
      <b/>
      <sz val="16"/>
      <color indexed="9"/>
      <name val="Calibri"/>
      <family val="2"/>
      <scheme val="minor"/>
    </font>
    <font>
      <b/>
      <sz val="18"/>
      <color indexed="12"/>
      <name val="Calibri"/>
      <family val="2"/>
      <scheme val="minor"/>
    </font>
    <font>
      <b/>
      <sz val="16"/>
      <color indexed="12"/>
      <name val="Calibri"/>
      <family val="2"/>
      <scheme val="minor"/>
    </font>
    <font>
      <b/>
      <sz val="12"/>
      <name val="Calibri"/>
      <family val="2"/>
      <scheme val="minor"/>
    </font>
    <font>
      <b/>
      <sz val="16"/>
      <name val="Calibri"/>
      <family val="2"/>
      <scheme val="minor"/>
    </font>
    <font>
      <b/>
      <sz val="14"/>
      <color theme="1"/>
      <name val="Calibri"/>
      <family val="2"/>
      <scheme val="minor"/>
    </font>
    <font>
      <b/>
      <sz val="10"/>
      <name val="Arial Narrow"/>
      <family val="2"/>
    </font>
    <font>
      <sz val="11"/>
      <color indexed="8"/>
      <name val="Arial"/>
      <family val="2"/>
    </font>
    <font>
      <sz val="11"/>
      <name val="Arial"/>
      <family val="2"/>
    </font>
    <font>
      <b/>
      <u/>
      <sz val="14"/>
      <color theme="3" tint="0.39997558519241921"/>
      <name val="Calibri"/>
      <family val="2"/>
      <scheme val="minor"/>
    </font>
    <font>
      <b/>
      <sz val="20"/>
      <color theme="3" tint="0.39997558519241921"/>
      <name val="Calibri"/>
      <family val="2"/>
      <scheme val="minor"/>
    </font>
    <font>
      <b/>
      <sz val="10"/>
      <color rgb="FF0070C0"/>
      <name val="Arial"/>
      <family val="2"/>
    </font>
    <font>
      <vertAlign val="subscript"/>
      <sz val="11"/>
      <name val="Arial"/>
      <family val="2"/>
    </font>
    <font>
      <b/>
      <vertAlign val="superscript"/>
      <sz val="11"/>
      <name val="Calibri"/>
      <family val="2"/>
      <scheme val="minor"/>
    </font>
    <font>
      <b/>
      <sz val="10"/>
      <name val="Calibri"/>
      <family val="2"/>
      <scheme val="minor"/>
    </font>
    <font>
      <vertAlign val="subscript"/>
      <sz val="11"/>
      <name val="Calibri"/>
      <family val="2"/>
      <scheme val="minor"/>
    </font>
    <font>
      <b/>
      <sz val="10"/>
      <color rgb="FFC00000"/>
      <name val="Calibri"/>
      <family val="2"/>
      <scheme val="minor"/>
    </font>
    <font>
      <b/>
      <sz val="9"/>
      <color theme="1" tint="0.34998626667073579"/>
      <name val="Calibri"/>
      <family val="2"/>
      <scheme val="minor"/>
    </font>
    <font>
      <sz val="10"/>
      <color rgb="FFFF0000"/>
      <name val="Arial"/>
      <family val="2"/>
    </font>
    <font>
      <b/>
      <sz val="9"/>
      <color indexed="81"/>
      <name val="Tahoma"/>
      <family val="2"/>
    </font>
    <font>
      <b/>
      <sz val="11"/>
      <color theme="4"/>
      <name val="Arial"/>
      <family val="2"/>
    </font>
  </fonts>
  <fills count="32">
    <fill>
      <patternFill patternType="none"/>
    </fill>
    <fill>
      <patternFill patternType="gray125"/>
    </fill>
    <fill>
      <patternFill patternType="solid">
        <fgColor indexed="65"/>
        <bgColor theme="0"/>
      </patternFill>
    </fill>
    <fill>
      <patternFill patternType="solid">
        <fgColor indexed="41"/>
        <bgColor theme="0"/>
      </patternFill>
    </fill>
    <fill>
      <patternFill patternType="solid">
        <fgColor theme="0"/>
        <bgColor theme="0"/>
      </patternFill>
    </fill>
    <fill>
      <patternFill patternType="solid">
        <fgColor theme="0" tint="-0.14996795556505021"/>
        <bgColor theme="0"/>
      </patternFill>
    </fill>
    <fill>
      <patternFill patternType="solid">
        <fgColor theme="8" tint="-0.499984740745262"/>
        <bgColor theme="0"/>
      </patternFill>
    </fill>
    <fill>
      <patternFill patternType="solid">
        <fgColor theme="4" tint="0.39997558519241921"/>
        <bgColor theme="0"/>
      </patternFill>
    </fill>
    <fill>
      <patternFill patternType="solid">
        <fgColor theme="8" tint="-0.249977111117893"/>
        <bgColor theme="0"/>
      </patternFill>
    </fill>
    <fill>
      <patternFill patternType="solid">
        <fgColor rgb="FFFFFF00"/>
        <bgColor theme="0"/>
      </patternFill>
    </fill>
    <fill>
      <patternFill patternType="solid">
        <fgColor indexed="22"/>
        <bgColor theme="0"/>
      </patternFill>
    </fill>
    <fill>
      <patternFill patternType="solid">
        <fgColor indexed="17"/>
        <bgColor theme="0"/>
      </patternFill>
    </fill>
    <fill>
      <patternFill patternType="solid">
        <fgColor theme="4" tint="0.79998168889431442"/>
        <bgColor theme="0"/>
      </patternFill>
    </fill>
    <fill>
      <patternFill patternType="solid">
        <fgColor indexed="65"/>
        <bgColor theme="8" tint="-0.24994659260841701"/>
      </patternFill>
    </fill>
    <fill>
      <patternFill patternType="solid">
        <fgColor theme="4" tint="0.39997558519241921"/>
        <bgColor theme="8" tint="-0.24994659260841701"/>
      </patternFill>
    </fill>
    <fill>
      <patternFill patternType="solid">
        <fgColor rgb="FFFFFF00"/>
        <bgColor theme="8" tint="-0.24994659260841701"/>
      </patternFill>
    </fill>
    <fill>
      <patternFill patternType="solid">
        <fgColor indexed="13"/>
        <bgColor theme="8" tint="-0.24994659260841701"/>
      </patternFill>
    </fill>
    <fill>
      <patternFill patternType="solid">
        <fgColor theme="0"/>
        <bgColor theme="8" tint="-0.24994659260841701"/>
      </patternFill>
    </fill>
    <fill>
      <patternFill patternType="solid">
        <fgColor theme="9"/>
        <bgColor theme="0"/>
      </patternFill>
    </fill>
    <fill>
      <patternFill patternType="solid">
        <fgColor theme="0"/>
        <bgColor indexed="64"/>
      </patternFill>
    </fill>
    <fill>
      <patternFill patternType="solid">
        <fgColor theme="0" tint="-0.14999847407452621"/>
        <bgColor theme="8" tint="-0.24994659260841701"/>
      </patternFill>
    </fill>
    <fill>
      <patternFill patternType="solid">
        <fgColor theme="0"/>
        <bgColor theme="3" tint="0.79998168889431442"/>
      </patternFill>
    </fill>
    <fill>
      <patternFill patternType="solid">
        <fgColor theme="0" tint="-0.14999847407452621"/>
        <bgColor theme="0"/>
      </patternFill>
    </fill>
    <fill>
      <patternFill patternType="solid">
        <fgColor theme="3" tint="0.39994506668294322"/>
        <bgColor theme="0"/>
      </patternFill>
    </fill>
    <fill>
      <patternFill patternType="solid">
        <fgColor theme="8" tint="-0.499984740745262"/>
        <bgColor indexed="64"/>
      </patternFill>
    </fill>
    <fill>
      <patternFill patternType="solid">
        <fgColor theme="4" tint="0.39997558519241921"/>
        <bgColor indexed="64"/>
      </patternFill>
    </fill>
    <fill>
      <patternFill patternType="solid">
        <fgColor indexed="65"/>
        <bgColor theme="3" tint="0.79998168889431442"/>
      </patternFill>
    </fill>
    <fill>
      <patternFill patternType="solid">
        <fgColor theme="8" tint="-0.499984740745262"/>
        <bgColor theme="3" tint="0.79998168889431442"/>
      </patternFill>
    </fill>
    <fill>
      <patternFill patternType="solid">
        <fgColor theme="4" tint="0.79998168889431442"/>
        <bgColor theme="3" tint="0.79998168889431442"/>
      </patternFill>
    </fill>
    <fill>
      <patternFill patternType="solid">
        <fgColor theme="4" tint="0.79998168889431442"/>
        <bgColor indexed="64"/>
      </patternFill>
    </fill>
    <fill>
      <patternFill patternType="solid">
        <fgColor theme="6" tint="0.39997558519241921"/>
        <bgColor theme="0"/>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theme="0"/>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double">
        <color theme="0"/>
      </top>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right/>
      <top style="thin">
        <color theme="0"/>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style="thick">
        <color theme="8" tint="-0.24994659260841701"/>
      </left>
      <right style="thin">
        <color theme="0" tint="-0.499984740745262"/>
      </right>
      <top/>
      <bottom/>
      <diagonal/>
    </border>
    <border>
      <left style="thick">
        <color theme="9"/>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ck">
        <color theme="8" tint="-0.24994659260841701"/>
      </right>
      <top style="thin">
        <color theme="0" tint="-0.499984740745262"/>
      </top>
      <bottom style="thick">
        <color theme="8" tint="-0.24994659260841701"/>
      </bottom>
      <diagonal/>
    </border>
    <border>
      <left/>
      <right style="thick">
        <color theme="8" tint="-0.24994659260841701"/>
      </right>
      <top/>
      <bottom style="thin">
        <color theme="0" tint="-0.499984740745262"/>
      </bottom>
      <diagonal/>
    </border>
    <border>
      <left style="thin">
        <color theme="0" tint="-0.499984740745262"/>
      </left>
      <right style="thick">
        <color theme="8" tint="-0.24994659260841701"/>
      </right>
      <top style="thin">
        <color theme="0" tint="-0.499984740745262"/>
      </top>
      <bottom style="thin">
        <color theme="0" tint="-0.499984740745262"/>
      </bottom>
      <diagonal/>
    </border>
    <border>
      <left/>
      <right/>
      <top style="thin">
        <color theme="0" tint="-0.499984740745262"/>
      </top>
      <bottom style="thick">
        <color theme="9"/>
      </bottom>
      <diagonal/>
    </border>
    <border>
      <left/>
      <right/>
      <top/>
      <bottom style="thin">
        <color theme="0" tint="-0.499984740745262"/>
      </bottom>
      <diagonal/>
    </border>
    <border>
      <left/>
      <right style="thin">
        <color indexed="64"/>
      </right>
      <top style="thin">
        <color indexed="64"/>
      </top>
      <bottom style="thin">
        <color indexed="64"/>
      </bottom>
      <diagonal/>
    </border>
    <border>
      <left/>
      <right/>
      <top/>
      <bottom style="dashed">
        <color theme="4" tint="-0.24994659260841701"/>
      </bottom>
      <diagonal/>
    </border>
    <border>
      <left/>
      <right/>
      <top style="dashed">
        <color theme="4" tint="-0.24994659260841701"/>
      </top>
      <bottom style="dashed">
        <color theme="4" tint="-0.24994659260841701"/>
      </bottom>
      <diagonal/>
    </border>
    <border>
      <left/>
      <right/>
      <top style="dashed">
        <color theme="4" tint="-0.24994659260841701"/>
      </top>
      <bottom/>
      <diagonal/>
    </border>
    <border>
      <left style="thin">
        <color theme="4" tint="-0.24994659260841701"/>
      </left>
      <right/>
      <top/>
      <bottom style="dashed">
        <color theme="4" tint="-0.24994659260841701"/>
      </bottom>
      <diagonal/>
    </border>
    <border>
      <left/>
      <right style="thin">
        <color theme="4" tint="-0.24994659260841701"/>
      </right>
      <top/>
      <bottom style="dashed">
        <color theme="4" tint="-0.24994659260841701"/>
      </bottom>
      <diagonal/>
    </border>
    <border>
      <left style="thin">
        <color theme="4" tint="-0.24994659260841701"/>
      </left>
      <right/>
      <top style="dashed">
        <color theme="4" tint="-0.24994659260841701"/>
      </top>
      <bottom style="dashed">
        <color theme="4" tint="-0.24994659260841701"/>
      </bottom>
      <diagonal/>
    </border>
    <border>
      <left/>
      <right style="thin">
        <color theme="4" tint="-0.24994659260841701"/>
      </right>
      <top style="dashed">
        <color theme="4" tint="-0.24994659260841701"/>
      </top>
      <bottom style="dashed">
        <color theme="4" tint="-0.24994659260841701"/>
      </bottom>
      <diagonal/>
    </border>
    <border>
      <left style="thin">
        <color theme="4" tint="-0.24994659260841701"/>
      </left>
      <right/>
      <top style="dashed">
        <color theme="4" tint="-0.24994659260841701"/>
      </top>
      <bottom/>
      <diagonal/>
    </border>
    <border>
      <left/>
      <right style="thin">
        <color theme="4" tint="-0.24994659260841701"/>
      </right>
      <top style="dashed">
        <color theme="4" tint="-0.24994659260841701"/>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9" fontId="10" fillId="0" borderId="0" applyFont="0" applyFill="0" applyBorder="0" applyAlignment="0" applyProtection="0"/>
    <xf numFmtId="0" fontId="10" fillId="0" borderId="0"/>
  </cellStyleXfs>
  <cellXfs count="418">
    <xf numFmtId="0" fontId="0" fillId="0" borderId="0" xfId="0"/>
    <xf numFmtId="0" fontId="6" fillId="2" borderId="1" xfId="0" applyFont="1" applyFill="1" applyBorder="1"/>
    <xf numFmtId="0" fontId="6" fillId="2" borderId="0" xfId="0" applyFont="1" applyFill="1" applyAlignment="1">
      <alignment horizontal="center" vertical="center" wrapText="1"/>
    </xf>
    <xf numFmtId="0" fontId="6" fillId="2" borderId="0" xfId="0" applyFont="1" applyFill="1"/>
    <xf numFmtId="0" fontId="5" fillId="2" borderId="0" xfId="0" applyFont="1" applyFill="1"/>
    <xf numFmtId="3" fontId="6" fillId="2" borderId="1" xfId="0" applyNumberFormat="1" applyFont="1" applyFill="1" applyBorder="1"/>
    <xf numFmtId="0" fontId="6" fillId="2" borderId="0" xfId="0" applyFont="1" applyFill="1" applyBorder="1"/>
    <xf numFmtId="0" fontId="3" fillId="2" borderId="0" xfId="0" applyFont="1" applyFill="1" applyAlignment="1">
      <alignment vertical="center" wrapText="1"/>
    </xf>
    <xf numFmtId="0" fontId="12" fillId="6" borderId="0" xfId="0" applyFont="1" applyFill="1"/>
    <xf numFmtId="4" fontId="6" fillId="2" borderId="1" xfId="0" applyNumberFormat="1" applyFont="1" applyFill="1" applyBorder="1"/>
    <xf numFmtId="0" fontId="6" fillId="9" borderId="7" xfId="0" applyFont="1" applyFill="1" applyBorder="1"/>
    <xf numFmtId="0" fontId="6" fillId="13" borderId="5" xfId="0" applyFont="1" applyFill="1" applyBorder="1"/>
    <xf numFmtId="0" fontId="5" fillId="14" borderId="7" xfId="0" applyFont="1" applyFill="1" applyBorder="1" applyAlignment="1">
      <alignment horizontal="center" vertical="center" wrapText="1"/>
    </xf>
    <xf numFmtId="0" fontId="6" fillId="13" borderId="0" xfId="0" applyFont="1" applyFill="1" applyBorder="1"/>
    <xf numFmtId="0" fontId="6" fillId="13" borderId="10" xfId="0" applyFont="1" applyFill="1" applyBorder="1"/>
    <xf numFmtId="0" fontId="6" fillId="13" borderId="11" xfId="0" applyFont="1" applyFill="1" applyBorder="1"/>
    <xf numFmtId="0" fontId="6" fillId="13" borderId="12" xfId="0" applyFont="1" applyFill="1" applyBorder="1"/>
    <xf numFmtId="0" fontId="6" fillId="13" borderId="13" xfId="0" applyFont="1" applyFill="1" applyBorder="1"/>
    <xf numFmtId="0" fontId="6" fillId="13" borderId="14" xfId="0" applyFont="1" applyFill="1" applyBorder="1"/>
    <xf numFmtId="0" fontId="6" fillId="13" borderId="15" xfId="0" applyFont="1" applyFill="1" applyBorder="1"/>
    <xf numFmtId="0" fontId="6" fillId="13" borderId="16" xfId="0" applyFont="1" applyFill="1" applyBorder="1"/>
    <xf numFmtId="0" fontId="6" fillId="13" borderId="17" xfId="0" applyFont="1" applyFill="1" applyBorder="1"/>
    <xf numFmtId="0" fontId="6" fillId="2" borderId="7" xfId="0" applyFont="1" applyFill="1" applyBorder="1"/>
    <xf numFmtId="0" fontId="6" fillId="2" borderId="22" xfId="0" applyFont="1" applyFill="1" applyBorder="1"/>
    <xf numFmtId="0" fontId="6" fillId="2" borderId="23" xfId="0" applyFont="1" applyFill="1" applyBorder="1"/>
    <xf numFmtId="0" fontId="6" fillId="2" borderId="24" xfId="0" applyFont="1" applyFill="1" applyBorder="1"/>
    <xf numFmtId="0" fontId="6" fillId="2" borderId="25" xfId="0" applyFont="1" applyFill="1" applyBorder="1"/>
    <xf numFmtId="0" fontId="6" fillId="2" borderId="26" xfId="0" applyFont="1" applyFill="1" applyBorder="1"/>
    <xf numFmtId="0" fontId="6" fillId="2" borderId="27" xfId="0" applyFont="1" applyFill="1" applyBorder="1"/>
    <xf numFmtId="0" fontId="6" fillId="2" borderId="28" xfId="0" applyFont="1" applyFill="1" applyBorder="1"/>
    <xf numFmtId="0" fontId="6" fillId="2" borderId="29" xfId="0" applyFont="1" applyFill="1" applyBorder="1"/>
    <xf numFmtId="0" fontId="16" fillId="2" borderId="0" xfId="0" applyFont="1" applyFill="1" applyAlignment="1">
      <alignment horizontal="right" vertical="center"/>
    </xf>
    <xf numFmtId="0" fontId="15" fillId="4" borderId="0" xfId="0" applyFont="1" applyFill="1" applyBorder="1" applyAlignment="1">
      <alignment vertical="center" wrapText="1"/>
    </xf>
    <xf numFmtId="0" fontId="14" fillId="4" borderId="0" xfId="0" applyFont="1" applyFill="1" applyBorder="1" applyAlignment="1">
      <alignment vertical="center"/>
    </xf>
    <xf numFmtId="0" fontId="13" fillId="13" borderId="0" xfId="0" applyFont="1" applyFill="1" applyBorder="1"/>
    <xf numFmtId="0" fontId="20" fillId="20" borderId="7" xfId="0" applyFont="1" applyFill="1" applyBorder="1" applyAlignment="1">
      <alignment horizontal="center" vertical="center" wrapText="1"/>
    </xf>
    <xf numFmtId="0" fontId="21" fillId="17" borderId="7" xfId="0" applyFont="1" applyFill="1" applyBorder="1"/>
    <xf numFmtId="2" fontId="21" fillId="17" borderId="7" xfId="0" applyNumberFormat="1" applyFont="1" applyFill="1" applyBorder="1" applyAlignment="1">
      <alignment horizontal="center"/>
    </xf>
    <xf numFmtId="0" fontId="21" fillId="17" borderId="19" xfId="0" applyFont="1" applyFill="1" applyBorder="1"/>
    <xf numFmtId="165" fontId="6" fillId="2" borderId="7" xfId="0" applyNumberFormat="1" applyFont="1" applyFill="1" applyBorder="1"/>
    <xf numFmtId="0" fontId="5" fillId="14" borderId="7" xfId="0" applyFont="1" applyFill="1" applyBorder="1" applyAlignment="1">
      <alignment vertical="center" wrapText="1"/>
    </xf>
    <xf numFmtId="0" fontId="20" fillId="20" borderId="7" xfId="0" applyFont="1" applyFill="1" applyBorder="1" applyAlignment="1">
      <alignment vertical="center" wrapText="1"/>
    </xf>
    <xf numFmtId="0" fontId="6" fillId="4" borderId="7" xfId="0" applyFont="1" applyFill="1" applyBorder="1"/>
    <xf numFmtId="0" fontId="21" fillId="4" borderId="7" xfId="0" applyFont="1" applyFill="1" applyBorder="1"/>
    <xf numFmtId="0" fontId="21" fillId="2" borderId="7" xfId="0" applyFont="1" applyFill="1" applyBorder="1"/>
    <xf numFmtId="0" fontId="20" fillId="20" borderId="19" xfId="0" applyFont="1" applyFill="1" applyBorder="1" applyAlignment="1">
      <alignment horizontal="center" vertical="center" wrapText="1"/>
    </xf>
    <xf numFmtId="2" fontId="21" fillId="17" borderId="19" xfId="0" applyNumberFormat="1" applyFont="1" applyFill="1" applyBorder="1" applyAlignment="1">
      <alignment horizontal="center"/>
    </xf>
    <xf numFmtId="167" fontId="6" fillId="2" borderId="16" xfId="0" applyNumberFormat="1" applyFont="1" applyFill="1" applyBorder="1"/>
    <xf numFmtId="0" fontId="6" fillId="2" borderId="38" xfId="0" applyFont="1" applyFill="1" applyBorder="1"/>
    <xf numFmtId="0" fontId="6" fillId="2" borderId="14" xfId="0" applyFont="1" applyFill="1" applyBorder="1"/>
    <xf numFmtId="0" fontId="6" fillId="2" borderId="12" xfId="0" applyFont="1" applyFill="1" applyBorder="1"/>
    <xf numFmtId="0" fontId="6" fillId="2" borderId="41" xfId="0" applyFont="1" applyFill="1" applyBorder="1"/>
    <xf numFmtId="0" fontId="6" fillId="2" borderId="6" xfId="0" applyFont="1" applyFill="1" applyBorder="1"/>
    <xf numFmtId="0" fontId="6" fillId="2" borderId="20" xfId="0" applyFont="1" applyFill="1" applyBorder="1"/>
    <xf numFmtId="0" fontId="9" fillId="23" borderId="0" xfId="0" applyFont="1" applyFill="1"/>
    <xf numFmtId="0" fontId="12" fillId="23" borderId="0" xfId="0" applyFont="1" applyFill="1"/>
    <xf numFmtId="0" fontId="6" fillId="23" borderId="0" xfId="0" applyFont="1" applyFill="1"/>
    <xf numFmtId="0" fontId="22" fillId="2" borderId="0" xfId="0" applyFont="1" applyFill="1"/>
    <xf numFmtId="2" fontId="6" fillId="2" borderId="7" xfId="0" applyNumberFormat="1" applyFont="1" applyFill="1" applyBorder="1"/>
    <xf numFmtId="164" fontId="6" fillId="2" borderId="7" xfId="0" applyNumberFormat="1" applyFont="1" applyFill="1" applyBorder="1"/>
    <xf numFmtId="0" fontId="24" fillId="2" borderId="0" xfId="0" applyFont="1" applyFill="1"/>
    <xf numFmtId="2" fontId="6" fillId="4" borderId="7" xfId="0" applyNumberFormat="1" applyFont="1" applyFill="1" applyBorder="1"/>
    <xf numFmtId="0" fontId="8" fillId="27" borderId="7" xfId="0" applyFont="1" applyFill="1" applyBorder="1"/>
    <xf numFmtId="0" fontId="27" fillId="27" borderId="7" xfId="0" applyFont="1" applyFill="1" applyBorder="1" applyAlignment="1">
      <alignment horizontal="left" vertical="center" wrapText="1"/>
    </xf>
    <xf numFmtId="0" fontId="6" fillId="28" borderId="0" xfId="0" applyFont="1" applyFill="1"/>
    <xf numFmtId="0" fontId="6" fillId="28" borderId="0" xfId="0" applyFont="1" applyFill="1" applyBorder="1"/>
    <xf numFmtId="2" fontId="6" fillId="2" borderId="7" xfId="0" applyNumberFormat="1" applyFont="1" applyFill="1" applyBorder="1" applyAlignment="1"/>
    <xf numFmtId="164" fontId="6" fillId="2" borderId="7" xfId="0" applyNumberFormat="1" applyFont="1" applyFill="1" applyBorder="1" applyAlignment="1"/>
    <xf numFmtId="0" fontId="5" fillId="12" borderId="7" xfId="0" applyFont="1" applyFill="1" applyBorder="1" applyAlignment="1">
      <alignment horizontal="center" vertical="center" wrapText="1"/>
    </xf>
    <xf numFmtId="0" fontId="5" fillId="12" borderId="7" xfId="0" applyFont="1" applyFill="1" applyBorder="1" applyAlignment="1">
      <alignment horizontal="center" vertical="center" wrapText="1"/>
    </xf>
    <xf numFmtId="0" fontId="5" fillId="12" borderId="7" xfId="0" applyFont="1" applyFill="1" applyBorder="1" applyAlignment="1">
      <alignment vertical="center" wrapText="1"/>
    </xf>
    <xf numFmtId="165" fontId="10" fillId="0" borderId="7" xfId="0" applyNumberFormat="1" applyFont="1" applyFill="1" applyBorder="1" applyAlignment="1" applyProtection="1">
      <alignment horizontal="left" vertical="center"/>
    </xf>
    <xf numFmtId="167" fontId="10" fillId="0" borderId="7" xfId="0" applyNumberFormat="1" applyFont="1" applyFill="1" applyBorder="1" applyAlignment="1" applyProtection="1">
      <alignment horizontal="center"/>
    </xf>
    <xf numFmtId="0" fontId="5" fillId="2" borderId="7" xfId="0" applyFont="1" applyFill="1" applyBorder="1" applyAlignment="1">
      <alignment horizontal="right"/>
    </xf>
    <xf numFmtId="0" fontId="5" fillId="29" borderId="7" xfId="0" applyFont="1" applyFill="1" applyBorder="1" applyAlignment="1" applyProtection="1">
      <alignment horizontal="center" vertical="center" wrapText="1"/>
    </xf>
    <xf numFmtId="3" fontId="2" fillId="0" borderId="7" xfId="0" applyNumberFormat="1" applyFont="1" applyFill="1" applyBorder="1"/>
    <xf numFmtId="167" fontId="2" fillId="0" borderId="7" xfId="0" applyNumberFormat="1" applyFont="1" applyFill="1" applyBorder="1"/>
    <xf numFmtId="3" fontId="19" fillId="0" borderId="36" xfId="0" applyNumberFormat="1" applyFont="1" applyFill="1" applyBorder="1" applyAlignment="1">
      <alignment horizontal="right"/>
    </xf>
    <xf numFmtId="2" fontId="6" fillId="12" borderId="7" xfId="0" applyNumberFormat="1" applyFont="1" applyFill="1" applyBorder="1"/>
    <xf numFmtId="4" fontId="6" fillId="12" borderId="7" xfId="0" applyNumberFormat="1" applyFont="1" applyFill="1" applyBorder="1" applyAlignment="1"/>
    <xf numFmtId="4" fontId="6" fillId="5" borderId="7" xfId="0" applyNumberFormat="1" applyFont="1" applyFill="1" applyBorder="1"/>
    <xf numFmtId="3" fontId="1" fillId="0" borderId="7" xfId="0" applyNumberFormat="1" applyFont="1" applyFill="1" applyBorder="1"/>
    <xf numFmtId="0" fontId="6" fillId="2" borderId="0" xfId="0" applyFont="1" applyFill="1" applyAlignment="1">
      <alignment vertical="center" wrapText="1"/>
    </xf>
    <xf numFmtId="0" fontId="31" fillId="2" borderId="0" xfId="0" applyFont="1" applyFill="1"/>
    <xf numFmtId="0" fontId="32" fillId="2" borderId="0" xfId="0" applyFont="1" applyFill="1" applyAlignment="1">
      <alignment vertical="center"/>
    </xf>
    <xf numFmtId="4" fontId="6" fillId="28" borderId="0" xfId="0" applyNumberFormat="1" applyFont="1" applyFill="1"/>
    <xf numFmtId="0" fontId="5" fillId="14" borderId="7" xfId="0" applyFont="1" applyFill="1" applyBorder="1" applyAlignment="1">
      <alignment horizontal="center" vertical="center" wrapText="1"/>
    </xf>
    <xf numFmtId="0" fontId="6" fillId="2" borderId="0" xfId="2" applyFont="1" applyFill="1" applyBorder="1"/>
    <xf numFmtId="0" fontId="6" fillId="2" borderId="0" xfId="2" applyFont="1" applyFill="1"/>
    <xf numFmtId="0" fontId="6" fillId="7" borderId="7" xfId="2" applyFont="1" applyFill="1" applyBorder="1" applyAlignment="1">
      <alignment vertical="center" wrapText="1"/>
    </xf>
    <xf numFmtId="0" fontId="6" fillId="9" borderId="7" xfId="2" applyFont="1" applyFill="1" applyBorder="1" applyAlignment="1">
      <alignment horizontal="left"/>
    </xf>
    <xf numFmtId="0" fontId="6" fillId="2" borderId="7" xfId="2" applyFont="1" applyFill="1" applyBorder="1"/>
    <xf numFmtId="0" fontId="6" fillId="2" borderId="0" xfId="2" applyFont="1" applyFill="1" applyAlignment="1">
      <alignment horizontal="center" vertical="center" wrapText="1"/>
    </xf>
    <xf numFmtId="0" fontId="5" fillId="3" borderId="43"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6" fillId="2" borderId="7" xfId="2" applyFont="1" applyFill="1" applyBorder="1" applyAlignment="1"/>
    <xf numFmtId="3" fontId="6" fillId="9" borderId="7" xfId="2" applyNumberFormat="1" applyFont="1" applyFill="1" applyBorder="1" applyAlignment="1"/>
    <xf numFmtId="0" fontId="6" fillId="2" borderId="1" xfId="2" applyFont="1" applyFill="1" applyBorder="1"/>
    <xf numFmtId="2" fontId="6" fillId="2" borderId="1" xfId="2" applyNumberFormat="1" applyFont="1" applyFill="1" applyBorder="1"/>
    <xf numFmtId="0" fontId="3" fillId="0" borderId="1" xfId="2" applyFont="1" applyBorder="1"/>
    <xf numFmtId="2" fontId="3" fillId="0" borderId="1" xfId="2" applyNumberFormat="1" applyFont="1" applyBorder="1"/>
    <xf numFmtId="0" fontId="10" fillId="0" borderId="1" xfId="2" applyBorder="1"/>
    <xf numFmtId="2" fontId="6" fillId="2" borderId="0" xfId="2" applyNumberFormat="1" applyFont="1" applyFill="1"/>
    <xf numFmtId="0" fontId="33" fillId="3" borderId="35" xfId="2" applyFont="1" applyFill="1" applyBorder="1" applyAlignment="1">
      <alignment horizontal="center" vertical="center" wrapText="1"/>
    </xf>
    <xf numFmtId="3" fontId="33" fillId="3" borderId="7" xfId="2" applyNumberFormat="1" applyFont="1" applyFill="1" applyBorder="1" applyAlignment="1">
      <alignment horizontal="center" vertical="center" wrapText="1"/>
    </xf>
    <xf numFmtId="0" fontId="35" fillId="14" borderId="3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0" fillId="11" borderId="7" xfId="0" applyFont="1" applyFill="1" applyBorder="1" applyAlignment="1">
      <alignment vertical="center"/>
    </xf>
    <xf numFmtId="3" fontId="30" fillId="11" borderId="7" xfId="0" applyNumberFormat="1" applyFont="1" applyFill="1" applyBorder="1" applyAlignment="1">
      <alignment horizontal="right" vertical="center"/>
    </xf>
    <xf numFmtId="3" fontId="34" fillId="4" borderId="7" xfId="0" applyNumberFormat="1" applyFont="1" applyFill="1" applyBorder="1" applyAlignment="1">
      <alignment horizontal="right" vertical="center"/>
    </xf>
    <xf numFmtId="0" fontId="30" fillId="11" borderId="7" xfId="0" applyFont="1" applyFill="1" applyBorder="1" applyAlignment="1">
      <alignment horizontal="left" vertical="center"/>
    </xf>
    <xf numFmtId="3" fontId="34" fillId="30" borderId="7" xfId="0" applyNumberFormat="1" applyFont="1" applyFill="1" applyBorder="1" applyAlignment="1">
      <alignment horizontal="right" vertical="center"/>
    </xf>
    <xf numFmtId="0" fontId="33" fillId="3" borderId="7" xfId="0" applyFont="1" applyFill="1" applyBorder="1" applyAlignment="1">
      <alignment horizontal="center" vertical="center" wrapText="1"/>
    </xf>
    <xf numFmtId="9" fontId="34" fillId="30" borderId="7" xfId="1" applyFont="1" applyFill="1" applyBorder="1" applyAlignment="1">
      <alignment horizontal="center" vertical="center"/>
    </xf>
    <xf numFmtId="0" fontId="12" fillId="2" borderId="0" xfId="0" applyFont="1" applyFill="1"/>
    <xf numFmtId="0" fontId="0" fillId="2" borderId="0" xfId="0" applyFill="1"/>
    <xf numFmtId="165" fontId="10" fillId="2" borderId="1" xfId="0" applyNumberFormat="1" applyFont="1" applyFill="1" applyBorder="1" applyAlignment="1" applyProtection="1">
      <alignment horizontal="left" vertical="center"/>
    </xf>
    <xf numFmtId="3" fontId="6" fillId="15" borderId="7" xfId="0" applyNumberFormat="1" applyFont="1" applyFill="1" applyBorder="1"/>
    <xf numFmtId="4" fontId="6" fillId="15" borderId="7" xfId="0" applyNumberFormat="1" applyFont="1" applyFill="1" applyBorder="1"/>
    <xf numFmtId="4" fontId="6" fillId="16" borderId="7" xfId="0" applyNumberFormat="1" applyFont="1" applyFill="1" applyBorder="1"/>
    <xf numFmtId="0" fontId="12" fillId="6" borderId="0" xfId="0" applyFont="1" applyFill="1" applyAlignment="1">
      <alignment horizontal="center" vertical="center"/>
    </xf>
    <xf numFmtId="0" fontId="12" fillId="6" borderId="0" xfId="0" applyFont="1" applyFill="1" applyAlignment="1">
      <alignment horizontal="center"/>
    </xf>
    <xf numFmtId="0" fontId="12" fillId="6" borderId="0" xfId="0" applyFont="1" applyFill="1" applyAlignment="1">
      <alignment horizontal="center" vertical="center" wrapText="1"/>
    </xf>
    <xf numFmtId="168" fontId="6" fillId="17" borderId="7" xfId="0" applyNumberFormat="1" applyFont="1" applyFill="1" applyBorder="1" applyAlignment="1">
      <alignment horizontal="center"/>
    </xf>
    <xf numFmtId="4" fontId="6" fillId="17" borderId="7" xfId="0" applyNumberFormat="1" applyFont="1" applyFill="1" applyBorder="1"/>
    <xf numFmtId="4" fontId="21" fillId="17" borderId="7" xfId="0" applyNumberFormat="1" applyFont="1" applyFill="1" applyBorder="1"/>
    <xf numFmtId="4" fontId="1" fillId="31" borderId="7" xfId="0" applyNumberFormat="1" applyFont="1" applyFill="1" applyBorder="1"/>
    <xf numFmtId="0" fontId="37" fillId="0" borderId="0" xfId="2" applyFont="1" applyBorder="1"/>
    <xf numFmtId="0" fontId="38" fillId="2" borderId="0" xfId="2" applyFont="1" applyFill="1"/>
    <xf numFmtId="0" fontId="39" fillId="2" borderId="0" xfId="2" applyFont="1" applyFill="1"/>
    <xf numFmtId="0" fontId="38" fillId="9" borderId="55" xfId="2" applyFont="1" applyFill="1" applyBorder="1"/>
    <xf numFmtId="0" fontId="38" fillId="2" borderId="55" xfId="2" applyFont="1" applyFill="1" applyBorder="1"/>
    <xf numFmtId="0" fontId="38" fillId="0" borderId="0" xfId="2" applyFont="1"/>
    <xf numFmtId="0" fontId="38" fillId="0" borderId="0" xfId="2" applyFont="1" applyAlignment="1">
      <alignment horizontal="justify"/>
    </xf>
    <xf numFmtId="0" fontId="40" fillId="2" borderId="0" xfId="2" applyFont="1" applyFill="1"/>
    <xf numFmtId="0" fontId="10" fillId="2" borderId="0" xfId="2" applyFill="1"/>
    <xf numFmtId="0" fontId="36" fillId="19" borderId="54" xfId="0" applyFont="1" applyFill="1" applyBorder="1" applyAlignment="1" applyProtection="1">
      <alignment horizontal="left" vertical="center" wrapText="1"/>
    </xf>
    <xf numFmtId="0" fontId="36" fillId="19" borderId="54" xfId="0" applyFont="1" applyFill="1" applyBorder="1" applyAlignment="1" applyProtection="1">
      <alignment horizontal="center" vertical="center" wrapText="1"/>
    </xf>
    <xf numFmtId="0" fontId="3" fillId="0" borderId="1" xfId="0" applyFont="1" applyBorder="1"/>
    <xf numFmtId="2" fontId="3" fillId="0" borderId="1" xfId="0" applyNumberFormat="1" applyFont="1" applyBorder="1"/>
    <xf numFmtId="0" fontId="12" fillId="2" borderId="32" xfId="2" applyFont="1" applyFill="1" applyBorder="1"/>
    <xf numFmtId="0" fontId="6" fillId="2" borderId="42" xfId="0" applyFont="1" applyFill="1" applyBorder="1"/>
    <xf numFmtId="0" fontId="22" fillId="2" borderId="0" xfId="2" applyFont="1" applyFill="1"/>
    <xf numFmtId="0" fontId="5" fillId="2" borderId="0" xfId="2" applyFont="1" applyFill="1" applyAlignment="1">
      <alignment horizontal="left" vertical="top" wrapText="1"/>
    </xf>
    <xf numFmtId="167" fontId="6" fillId="4" borderId="7" xfId="2" applyNumberFormat="1" applyFont="1" applyFill="1" applyBorder="1" applyAlignment="1"/>
    <xf numFmtId="2" fontId="18" fillId="4" borderId="7" xfId="2" applyNumberFormat="1" applyFont="1" applyFill="1" applyBorder="1" applyAlignment="1"/>
    <xf numFmtId="0" fontId="30" fillId="11" borderId="7" xfId="0" applyFont="1" applyFill="1" applyBorder="1" applyAlignment="1">
      <alignment horizontal="left" vertical="center"/>
    </xf>
    <xf numFmtId="0" fontId="30" fillId="11" borderId="19" xfId="0" applyFont="1" applyFill="1" applyBorder="1" applyAlignment="1">
      <alignment vertical="center"/>
    </xf>
    <xf numFmtId="0" fontId="30" fillId="11" borderId="21" xfId="0" applyFont="1" applyFill="1" applyBorder="1" applyAlignment="1">
      <alignment vertical="center"/>
    </xf>
    <xf numFmtId="169" fontId="6" fillId="15" borderId="7" xfId="0" applyNumberFormat="1" applyFont="1" applyFill="1" applyBorder="1" applyAlignment="1" applyProtection="1">
      <alignment horizontal="center" vertical="center"/>
      <protection locked="0"/>
    </xf>
    <xf numFmtId="4" fontId="6" fillId="15" borderId="7" xfId="0" applyNumberFormat="1" applyFont="1" applyFill="1" applyBorder="1" applyAlignment="1" applyProtection="1">
      <alignment vertical="center" wrapText="1"/>
      <protection locked="0"/>
    </xf>
    <xf numFmtId="4" fontId="6" fillId="9" borderId="42" xfId="0" applyNumberFormat="1" applyFont="1" applyFill="1" applyBorder="1" applyAlignment="1" applyProtection="1">
      <alignment vertical="center" wrapText="1"/>
      <protection locked="0"/>
    </xf>
    <xf numFmtId="4" fontId="6" fillId="9" borderId="34" xfId="0" applyNumberFormat="1" applyFont="1" applyFill="1" applyBorder="1" applyAlignment="1" applyProtection="1">
      <alignment vertical="center" wrapText="1"/>
      <protection locked="0"/>
    </xf>
    <xf numFmtId="9" fontId="6" fillId="15" borderId="7" xfId="1" applyFont="1" applyFill="1" applyBorder="1" applyAlignment="1" applyProtection="1">
      <alignment horizontal="center" vertical="center" wrapText="1"/>
      <protection locked="0"/>
    </xf>
    <xf numFmtId="3" fontId="6" fillId="15" borderId="7" xfId="0" applyNumberFormat="1" applyFont="1" applyFill="1" applyBorder="1" applyProtection="1">
      <protection locked="0"/>
    </xf>
    <xf numFmtId="0" fontId="22" fillId="2" borderId="0" xfId="0" applyFont="1" applyFill="1" applyProtection="1"/>
    <xf numFmtId="0" fontId="6" fillId="2" borderId="0" xfId="0" applyFont="1" applyFill="1" applyProtection="1"/>
    <xf numFmtId="0" fontId="5" fillId="2" borderId="0" xfId="0" applyFont="1" applyFill="1" applyProtection="1"/>
    <xf numFmtId="0" fontId="5" fillId="17" borderId="0" xfId="0" applyFont="1" applyFill="1" applyBorder="1" applyAlignment="1" applyProtection="1">
      <alignment vertical="center" wrapText="1"/>
    </xf>
    <xf numFmtId="0" fontId="0" fillId="0" borderId="0" xfId="0" applyBorder="1" applyAlignment="1" applyProtection="1"/>
    <xf numFmtId="0" fontId="6" fillId="2" borderId="0" xfId="0" applyFont="1" applyFill="1" applyBorder="1" applyProtection="1"/>
    <xf numFmtId="0" fontId="5" fillId="14" borderId="7" xfId="0" applyFont="1" applyFill="1" applyBorder="1" applyAlignment="1" applyProtection="1">
      <alignment horizontal="center" vertical="center" wrapText="1"/>
    </xf>
    <xf numFmtId="0" fontId="6" fillId="7" borderId="20" xfId="0" applyFont="1" applyFill="1" applyBorder="1" applyAlignment="1" applyProtection="1">
      <alignment horizontal="center" vertical="center" wrapText="1"/>
    </xf>
    <xf numFmtId="0" fontId="6" fillId="7" borderId="21" xfId="0" applyFont="1" applyFill="1" applyBorder="1" applyAlignment="1" applyProtection="1">
      <alignment horizontal="center" vertical="center" wrapText="1"/>
    </xf>
    <xf numFmtId="0" fontId="18" fillId="2" borderId="0" xfId="0" applyFont="1" applyFill="1" applyBorder="1" applyProtection="1"/>
    <xf numFmtId="0" fontId="6" fillId="12" borderId="0" xfId="0" applyFont="1" applyFill="1" applyProtection="1"/>
    <xf numFmtId="3" fontId="6" fillId="17" borderId="7" xfId="0" applyNumberFormat="1" applyFont="1" applyFill="1" applyBorder="1" applyAlignment="1" applyProtection="1">
      <alignment horizontal="center" vertical="center" wrapText="1"/>
    </xf>
    <xf numFmtId="0" fontId="16" fillId="12" borderId="0" xfId="0" applyFont="1" applyFill="1" applyAlignment="1" applyProtection="1">
      <alignment horizontal="right" vertical="center"/>
    </xf>
    <xf numFmtId="4" fontId="6" fillId="2" borderId="0" xfId="0" applyNumberFormat="1" applyFont="1" applyFill="1" applyProtection="1"/>
    <xf numFmtId="0" fontId="24" fillId="2" borderId="0" xfId="0" applyFont="1" applyFill="1" applyProtection="1"/>
    <xf numFmtId="0" fontId="5" fillId="12" borderId="7" xfId="0" applyFont="1" applyFill="1" applyBorder="1" applyAlignment="1" applyProtection="1">
      <alignment horizontal="center" vertical="center" wrapText="1"/>
    </xf>
    <xf numFmtId="0" fontId="5" fillId="12" borderId="19" xfId="0" applyFont="1" applyFill="1" applyBorder="1" applyAlignment="1" applyProtection="1">
      <alignment horizontal="center" vertical="center" wrapText="1"/>
    </xf>
    <xf numFmtId="4" fontId="6" fillId="17" borderId="7" xfId="0" applyNumberFormat="1" applyFont="1" applyFill="1" applyBorder="1" applyAlignment="1" applyProtection="1">
      <alignment vertical="center" wrapText="1"/>
    </xf>
    <xf numFmtId="2" fontId="6" fillId="2" borderId="7" xfId="0" applyNumberFormat="1" applyFont="1" applyFill="1" applyBorder="1" applyProtection="1"/>
    <xf numFmtId="4" fontId="6" fillId="4" borderId="7" xfId="0" applyNumberFormat="1" applyFont="1" applyFill="1" applyBorder="1" applyAlignment="1" applyProtection="1">
      <alignment horizontal="center" vertical="center" wrapText="1"/>
    </xf>
    <xf numFmtId="4" fontId="6" fillId="4" borderId="7" xfId="0" applyNumberFormat="1" applyFont="1" applyFill="1" applyBorder="1" applyProtection="1"/>
    <xf numFmtId="167" fontId="6" fillId="4" borderId="19" xfId="0" applyNumberFormat="1" applyFont="1" applyFill="1" applyBorder="1" applyProtection="1"/>
    <xf numFmtId="4" fontId="6" fillId="4" borderId="19" xfId="0" applyNumberFormat="1" applyFont="1" applyFill="1" applyBorder="1" applyProtection="1"/>
    <xf numFmtId="2" fontId="6" fillId="4" borderId="7" xfId="0" applyNumberFormat="1" applyFont="1" applyFill="1" applyBorder="1" applyProtection="1"/>
    <xf numFmtId="0" fontId="5" fillId="2" borderId="0" xfId="0" applyFont="1" applyFill="1" applyAlignment="1" applyProtection="1">
      <alignment horizontal="right"/>
    </xf>
    <xf numFmtId="4" fontId="6" fillId="5" borderId="7" xfId="0" applyNumberFormat="1" applyFont="1" applyFill="1" applyBorder="1" applyProtection="1"/>
    <xf numFmtId="0" fontId="7" fillId="2" borderId="0" xfId="0" applyFont="1" applyFill="1" applyBorder="1" applyProtection="1"/>
    <xf numFmtId="0" fontId="44" fillId="12" borderId="7" xfId="0" applyFont="1" applyFill="1" applyBorder="1" applyAlignment="1" applyProtection="1">
      <alignment horizontal="center" vertical="center" wrapText="1"/>
    </xf>
    <xf numFmtId="165" fontId="6" fillId="2" borderId="7" xfId="0" applyNumberFormat="1" applyFont="1" applyFill="1" applyBorder="1" applyProtection="1"/>
    <xf numFmtId="3" fontId="6" fillId="2" borderId="7" xfId="0" applyNumberFormat="1" applyFont="1" applyFill="1" applyBorder="1" applyProtection="1"/>
    <xf numFmtId="164" fontId="6" fillId="2" borderId="7" xfId="0" applyNumberFormat="1" applyFont="1" applyFill="1" applyBorder="1" applyProtection="1"/>
    <xf numFmtId="0" fontId="10" fillId="2" borderId="0" xfId="0" applyFont="1" applyFill="1" applyBorder="1" applyProtection="1"/>
    <xf numFmtId="3" fontId="6" fillId="4" borderId="7" xfId="0" applyNumberFormat="1" applyFont="1" applyFill="1" applyBorder="1" applyAlignment="1" applyProtection="1">
      <alignment horizontal="center" vertical="center"/>
    </xf>
    <xf numFmtId="3" fontId="6" fillId="2" borderId="7" xfId="0" applyNumberFormat="1" applyFont="1" applyFill="1" applyBorder="1" applyAlignment="1" applyProtection="1">
      <alignment horizontal="center" vertical="center"/>
    </xf>
    <xf numFmtId="0" fontId="11" fillId="2" borderId="0" xfId="0" applyFont="1" applyFill="1" applyBorder="1" applyAlignment="1" applyProtection="1">
      <alignment horizontal="center"/>
    </xf>
    <xf numFmtId="4" fontId="6" fillId="0" borderId="7" xfId="0" applyNumberFormat="1" applyFont="1" applyFill="1" applyBorder="1" applyAlignment="1" applyProtection="1">
      <alignment horizontal="center" vertical="center"/>
    </xf>
    <xf numFmtId="3" fontId="6" fillId="2" borderId="0" xfId="0" applyNumberFormat="1" applyFont="1" applyFill="1" applyBorder="1" applyAlignment="1" applyProtection="1">
      <alignment horizontal="center"/>
    </xf>
    <xf numFmtId="4" fontId="11" fillId="2" borderId="0" xfId="0" applyNumberFormat="1" applyFont="1" applyFill="1" applyBorder="1" applyAlignment="1" applyProtection="1">
      <alignment horizontal="center"/>
    </xf>
    <xf numFmtId="4" fontId="6" fillId="2" borderId="0" xfId="0" applyNumberFormat="1" applyFont="1" applyFill="1" applyBorder="1" applyAlignment="1" applyProtection="1">
      <alignment horizontal="center"/>
    </xf>
    <xf numFmtId="0" fontId="6" fillId="2" borderId="0" xfId="0" applyFont="1" applyFill="1" applyBorder="1" applyAlignment="1" applyProtection="1">
      <alignment horizontal="center"/>
    </xf>
    <xf numFmtId="3" fontId="11" fillId="2" borderId="0" xfId="0" applyNumberFormat="1" applyFont="1" applyFill="1" applyBorder="1" applyAlignment="1" applyProtection="1">
      <alignment horizontal="center"/>
    </xf>
    <xf numFmtId="0" fontId="23" fillId="2" borderId="0" xfId="0" applyFont="1" applyFill="1" applyBorder="1" applyProtection="1"/>
    <xf numFmtId="0" fontId="5" fillId="12" borderId="7" xfId="0" applyFont="1" applyFill="1" applyBorder="1" applyAlignment="1" applyProtection="1">
      <alignment horizontal="center"/>
    </xf>
    <xf numFmtId="9" fontId="6" fillId="4" borderId="7" xfId="0" applyNumberFormat="1" applyFont="1" applyFill="1" applyBorder="1" applyAlignment="1" applyProtection="1">
      <alignment horizontal="center"/>
    </xf>
    <xf numFmtId="4" fontId="6" fillId="19" borderId="7" xfId="0" applyNumberFormat="1" applyFont="1" applyFill="1" applyBorder="1" applyAlignment="1" applyProtection="1">
      <alignment horizontal="center"/>
    </xf>
    <xf numFmtId="3" fontId="6" fillId="4" borderId="7" xfId="0" applyNumberFormat="1" applyFont="1" applyFill="1" applyBorder="1" applyAlignment="1" applyProtection="1">
      <alignment horizontal="center"/>
    </xf>
    <xf numFmtId="0" fontId="6" fillId="12" borderId="7" xfId="0" applyFont="1" applyFill="1" applyBorder="1" applyAlignment="1" applyProtection="1">
      <alignment horizontal="center"/>
    </xf>
    <xf numFmtId="166" fontId="6" fillId="4" borderId="7" xfId="0" applyNumberFormat="1" applyFont="1" applyFill="1" applyBorder="1" applyAlignment="1" applyProtection="1">
      <alignment horizontal="center"/>
    </xf>
    <xf numFmtId="4" fontId="6" fillId="2" borderId="7" xfId="0" applyNumberFormat="1" applyFont="1" applyFill="1" applyBorder="1" applyAlignment="1" applyProtection="1">
      <alignment horizontal="center"/>
    </xf>
    <xf numFmtId="3" fontId="6" fillId="2" borderId="7" xfId="0" applyNumberFormat="1" applyFont="1" applyFill="1" applyBorder="1" applyAlignment="1" applyProtection="1">
      <alignment horizontal="center"/>
    </xf>
    <xf numFmtId="0" fontId="6" fillId="2" borderId="7" xfId="0" applyFont="1" applyFill="1" applyBorder="1" applyAlignment="1" applyProtection="1">
      <alignment horizontal="center"/>
    </xf>
    <xf numFmtId="4" fontId="6" fillId="4" borderId="7" xfId="0" applyNumberFormat="1" applyFont="1" applyFill="1" applyBorder="1" applyAlignment="1" applyProtection="1">
      <alignment horizontal="center"/>
    </xf>
    <xf numFmtId="4" fontId="6" fillId="12" borderId="7" xfId="0" applyNumberFormat="1" applyFont="1" applyFill="1" applyBorder="1" applyAlignment="1" applyProtection="1">
      <alignment horizontal="center"/>
    </xf>
    <xf numFmtId="169" fontId="6" fillId="2" borderId="7" xfId="0" applyNumberFormat="1" applyFont="1" applyFill="1" applyBorder="1" applyProtection="1"/>
    <xf numFmtId="4" fontId="6" fillId="2" borderId="7" xfId="0" applyNumberFormat="1" applyFont="1" applyFill="1" applyBorder="1" applyProtection="1"/>
    <xf numFmtId="4" fontId="5" fillId="10" borderId="36" xfId="0" applyNumberFormat="1" applyFont="1" applyFill="1" applyBorder="1" applyAlignment="1" applyProtection="1">
      <alignment horizontal="center"/>
    </xf>
    <xf numFmtId="0" fontId="6" fillId="2" borderId="42" xfId="0" applyFont="1" applyFill="1" applyBorder="1" applyProtection="1"/>
    <xf numFmtId="3" fontId="2" fillId="0" borderId="7" xfId="0" applyNumberFormat="1" applyFont="1" applyFill="1" applyBorder="1" applyProtection="1"/>
    <xf numFmtId="167" fontId="2" fillId="0" borderId="7" xfId="0" applyNumberFormat="1" applyFont="1" applyFill="1" applyBorder="1" applyProtection="1"/>
    <xf numFmtId="3" fontId="19" fillId="0" borderId="36" xfId="0" applyNumberFormat="1" applyFont="1" applyFill="1" applyBorder="1" applyAlignment="1" applyProtection="1">
      <alignment horizontal="right"/>
    </xf>
    <xf numFmtId="4" fontId="3" fillId="0" borderId="7" xfId="0" applyNumberFormat="1" applyFont="1" applyBorder="1" applyAlignment="1" applyProtection="1">
      <alignment vertical="center" wrapText="1"/>
    </xf>
    <xf numFmtId="4" fontId="26" fillId="24" borderId="7" xfId="0" applyNumberFormat="1" applyFont="1" applyFill="1" applyBorder="1" applyAlignment="1" applyProtection="1">
      <alignment horizontal="right" vertical="center" wrapText="1"/>
    </xf>
    <xf numFmtId="165" fontId="10" fillId="0" borderId="7" xfId="0" applyNumberFormat="1" applyFont="1" applyFill="1" applyBorder="1" applyAlignment="1" applyProtection="1">
      <alignment horizontal="left" vertical="center" wrapText="1"/>
    </xf>
    <xf numFmtId="167" fontId="10" fillId="0" borderId="7" xfId="0" applyNumberFormat="1" applyFont="1" applyFill="1" applyBorder="1" applyAlignment="1" applyProtection="1">
      <alignment horizontal="center" vertical="center"/>
    </xf>
    <xf numFmtId="0" fontId="6" fillId="4" borderId="7" xfId="0" applyFont="1" applyFill="1" applyBorder="1" applyAlignment="1">
      <alignment vertical="center"/>
    </xf>
    <xf numFmtId="2" fontId="6" fillId="4" borderId="7" xfId="0" applyNumberFormat="1" applyFont="1" applyFill="1" applyBorder="1" applyAlignment="1">
      <alignment vertical="center"/>
    </xf>
    <xf numFmtId="3" fontId="6" fillId="9" borderId="7" xfId="2" applyNumberFormat="1" applyFont="1" applyFill="1" applyBorder="1" applyAlignment="1" applyProtection="1">
      <protection locked="0"/>
    </xf>
    <xf numFmtId="3" fontId="6" fillId="9" borderId="7" xfId="2" applyNumberFormat="1" applyFont="1" applyFill="1" applyBorder="1" applyAlignment="1" applyProtection="1"/>
    <xf numFmtId="17" fontId="50" fillId="2" borderId="0" xfId="2" applyNumberFormat="1" applyFont="1" applyFill="1"/>
    <xf numFmtId="167" fontId="6" fillId="15" borderId="7" xfId="0" applyNumberFormat="1" applyFont="1" applyFill="1" applyBorder="1" applyProtection="1">
      <protection locked="0"/>
    </xf>
    <xf numFmtId="0" fontId="38" fillId="12" borderId="0" xfId="2" applyFont="1" applyFill="1" applyAlignment="1">
      <alignment horizontal="left" vertical="center" wrapText="1"/>
    </xf>
    <xf numFmtId="0" fontId="10" fillId="12" borderId="0" xfId="2" applyFont="1" applyFill="1" applyAlignment="1">
      <alignment horizontal="center" vertical="center" wrapText="1"/>
    </xf>
    <xf numFmtId="0" fontId="10" fillId="12" borderId="0" xfId="2" applyFill="1" applyAlignment="1">
      <alignment horizontal="center" vertical="center" wrapText="1"/>
    </xf>
    <xf numFmtId="0" fontId="10" fillId="12" borderId="0" xfId="2" applyFont="1" applyFill="1" applyAlignment="1">
      <alignment horizontal="left" vertical="center" wrapText="1"/>
    </xf>
    <xf numFmtId="0" fontId="10" fillId="12" borderId="0" xfId="2" applyFill="1" applyAlignment="1">
      <alignment horizontal="left" vertical="center" wrapText="1"/>
    </xf>
    <xf numFmtId="0" fontId="5" fillId="12" borderId="7" xfId="0" applyFont="1" applyFill="1" applyBorder="1" applyAlignment="1" applyProtection="1">
      <alignment horizontal="center" vertical="center"/>
    </xf>
    <xf numFmtId="0" fontId="5" fillId="12" borderId="7" xfId="0" applyFont="1" applyFill="1" applyBorder="1" applyAlignment="1" applyProtection="1">
      <alignment horizontal="center" vertical="center" wrapText="1"/>
    </xf>
    <xf numFmtId="0" fontId="5" fillId="14" borderId="33" xfId="0" applyFont="1" applyFill="1" applyBorder="1" applyAlignment="1" applyProtection="1">
      <alignment horizontal="center" vertical="center" wrapText="1"/>
    </xf>
    <xf numFmtId="0" fontId="5" fillId="14" borderId="34" xfId="0" applyFont="1" applyFill="1" applyBorder="1" applyAlignment="1" applyProtection="1">
      <alignment horizontal="center" vertical="center" wrapText="1"/>
    </xf>
    <xf numFmtId="0" fontId="5" fillId="12" borderId="35" xfId="0" applyFont="1" applyFill="1" applyBorder="1" applyAlignment="1" applyProtection="1">
      <alignment horizontal="center" vertical="center" wrapText="1"/>
    </xf>
    <xf numFmtId="0" fontId="5" fillId="12" borderId="36" xfId="0" applyFont="1" applyFill="1" applyBorder="1" applyAlignment="1" applyProtection="1">
      <alignment horizontal="center" vertical="center" wrapText="1"/>
    </xf>
    <xf numFmtId="0" fontId="5" fillId="12" borderId="19" xfId="0" applyFont="1" applyFill="1" applyBorder="1" applyAlignment="1" applyProtection="1">
      <alignment horizontal="center" vertical="center" wrapText="1"/>
    </xf>
    <xf numFmtId="0" fontId="5" fillId="12" borderId="20" xfId="0" applyFont="1" applyFill="1" applyBorder="1" applyAlignment="1" applyProtection="1">
      <alignment horizontal="center" vertical="center" wrapText="1"/>
    </xf>
    <xf numFmtId="0" fontId="5" fillId="12" borderId="21" xfId="0" applyFont="1" applyFill="1" applyBorder="1" applyAlignment="1" applyProtection="1">
      <alignment horizontal="center" vertical="center" wrapText="1"/>
    </xf>
    <xf numFmtId="3" fontId="6" fillId="2" borderId="19" xfId="0" applyNumberFormat="1" applyFont="1" applyFill="1" applyBorder="1" applyAlignment="1" applyProtection="1">
      <alignment horizontal="center" vertical="center"/>
    </xf>
    <xf numFmtId="3" fontId="6" fillId="2" borderId="21" xfId="0" applyNumberFormat="1" applyFont="1" applyFill="1" applyBorder="1" applyAlignment="1" applyProtection="1">
      <alignment horizontal="center" vertical="center"/>
    </xf>
    <xf numFmtId="4" fontId="6" fillId="0" borderId="19" xfId="0" applyNumberFormat="1" applyFont="1" applyFill="1" applyBorder="1" applyAlignment="1" applyProtection="1">
      <alignment horizontal="center" vertical="center"/>
    </xf>
    <xf numFmtId="4" fontId="6" fillId="0" borderId="21" xfId="0" applyNumberFormat="1" applyFont="1" applyFill="1" applyBorder="1" applyAlignment="1" applyProtection="1">
      <alignment horizontal="center" vertical="center"/>
    </xf>
    <xf numFmtId="3" fontId="6" fillId="4" borderId="19" xfId="0" applyNumberFormat="1" applyFont="1" applyFill="1" applyBorder="1" applyAlignment="1" applyProtection="1">
      <alignment horizontal="center" vertical="center"/>
    </xf>
    <xf numFmtId="3" fontId="6" fillId="4" borderId="21" xfId="0" applyNumberFormat="1" applyFont="1" applyFill="1" applyBorder="1" applyAlignment="1" applyProtection="1">
      <alignment horizontal="center" vertical="center"/>
    </xf>
    <xf numFmtId="4" fontId="6" fillId="5" borderId="19" xfId="0" applyNumberFormat="1" applyFont="1" applyFill="1" applyBorder="1" applyAlignment="1" applyProtection="1">
      <alignment horizontal="center"/>
    </xf>
    <xf numFmtId="4" fontId="6" fillId="5" borderId="21" xfId="0" applyNumberFormat="1" applyFont="1" applyFill="1" applyBorder="1" applyAlignment="1" applyProtection="1">
      <alignment horizontal="center"/>
    </xf>
    <xf numFmtId="0" fontId="6" fillId="12" borderId="7" xfId="0" applyFont="1" applyFill="1" applyBorder="1" applyAlignment="1" applyProtection="1">
      <alignment horizontal="center" vertical="center" wrapText="1"/>
    </xf>
    <xf numFmtId="167" fontId="2" fillId="0" borderId="19" xfId="0" applyNumberFormat="1" applyFont="1" applyFill="1" applyBorder="1" applyAlignment="1" applyProtection="1">
      <alignment horizontal="center"/>
    </xf>
    <xf numFmtId="167" fontId="2" fillId="0" borderId="21" xfId="0" applyNumberFormat="1" applyFont="1" applyFill="1" applyBorder="1" applyAlignment="1" applyProtection="1">
      <alignment horizontal="center"/>
    </xf>
    <xf numFmtId="3" fontId="2" fillId="0" borderId="19" xfId="0" applyNumberFormat="1" applyFont="1" applyFill="1" applyBorder="1" applyAlignment="1" applyProtection="1">
      <alignment horizontal="center"/>
    </xf>
    <xf numFmtId="3" fontId="2" fillId="0" borderId="21" xfId="0" applyNumberFormat="1" applyFont="1" applyFill="1" applyBorder="1" applyAlignment="1" applyProtection="1">
      <alignment horizontal="center"/>
    </xf>
    <xf numFmtId="4" fontId="2" fillId="0" borderId="19" xfId="0" applyNumberFormat="1" applyFont="1" applyFill="1" applyBorder="1" applyAlignment="1" applyProtection="1">
      <alignment horizontal="center"/>
    </xf>
    <xf numFmtId="4" fontId="2" fillId="0" borderId="21" xfId="0" applyNumberFormat="1" applyFont="1" applyFill="1" applyBorder="1" applyAlignment="1" applyProtection="1">
      <alignment horizontal="center"/>
    </xf>
    <xf numFmtId="0" fontId="3" fillId="0" borderId="7" xfId="0" applyFont="1" applyBorder="1" applyAlignment="1" applyProtection="1">
      <alignment horizontal="left" vertical="center" wrapText="1"/>
    </xf>
    <xf numFmtId="0" fontId="25" fillId="25" borderId="7" xfId="0" applyFont="1" applyFill="1" applyBorder="1" applyAlignment="1" applyProtection="1">
      <alignment horizontal="center" vertical="center" wrapText="1"/>
    </xf>
    <xf numFmtId="0" fontId="26" fillId="24" borderId="7" xfId="0" applyFont="1" applyFill="1" applyBorder="1" applyAlignment="1" applyProtection="1">
      <alignment horizontal="center" vertical="center" wrapText="1"/>
    </xf>
    <xf numFmtId="0" fontId="5" fillId="14" borderId="7" xfId="0" applyFont="1" applyFill="1" applyBorder="1" applyAlignment="1" applyProtection="1">
      <alignment horizontal="center" vertical="center" wrapText="1"/>
    </xf>
    <xf numFmtId="0" fontId="17" fillId="13" borderId="0" xfId="0" applyFont="1" applyFill="1" applyBorder="1" applyAlignment="1" applyProtection="1">
      <alignment horizontal="right" vertical="top"/>
    </xf>
    <xf numFmtId="0" fontId="17" fillId="13" borderId="33" xfId="0" applyFont="1" applyFill="1" applyBorder="1" applyAlignment="1" applyProtection="1">
      <alignment horizontal="right" vertical="top"/>
    </xf>
    <xf numFmtId="0" fontId="5" fillId="29" borderId="19" xfId="0" applyFont="1" applyFill="1" applyBorder="1" applyAlignment="1" applyProtection="1">
      <alignment horizontal="center" vertical="center" wrapText="1"/>
    </xf>
    <xf numFmtId="0" fontId="5" fillId="29" borderId="21" xfId="0" applyFont="1" applyFill="1" applyBorder="1" applyAlignment="1" applyProtection="1">
      <alignment horizontal="center" vertical="center" wrapText="1"/>
    </xf>
    <xf numFmtId="0" fontId="6" fillId="12" borderId="7" xfId="0" applyFont="1" applyFill="1" applyBorder="1" applyAlignment="1" applyProtection="1">
      <alignment horizontal="center"/>
    </xf>
    <xf numFmtId="0" fontId="6" fillId="12" borderId="7" xfId="0" applyFont="1" applyFill="1" applyBorder="1" applyAlignment="1" applyProtection="1">
      <alignment horizontal="left" vertical="center" wrapText="1"/>
    </xf>
    <xf numFmtId="0" fontId="17" fillId="13" borderId="33" xfId="0" applyFont="1" applyFill="1" applyBorder="1" applyAlignment="1" applyProtection="1">
      <alignment horizontal="right"/>
    </xf>
    <xf numFmtId="0" fontId="6" fillId="7" borderId="20" xfId="0" applyFont="1" applyFill="1" applyBorder="1" applyAlignment="1" applyProtection="1">
      <alignment horizontal="center" vertical="center"/>
    </xf>
    <xf numFmtId="0" fontId="6" fillId="9" borderId="42" xfId="0" applyFont="1" applyFill="1" applyBorder="1" applyAlignment="1" applyProtection="1">
      <alignment horizontal="left" vertical="center" wrapText="1"/>
      <protection locked="0"/>
    </xf>
    <xf numFmtId="0" fontId="6" fillId="9" borderId="5" xfId="0" applyFont="1" applyFill="1" applyBorder="1" applyAlignment="1" applyProtection="1">
      <alignment horizontal="left" vertical="center" wrapText="1"/>
      <protection locked="0"/>
    </xf>
    <xf numFmtId="0" fontId="6" fillId="7" borderId="19" xfId="0" applyFont="1" applyFill="1" applyBorder="1" applyAlignment="1" applyProtection="1">
      <alignment horizontal="center" vertical="center"/>
    </xf>
    <xf numFmtId="0" fontId="6" fillId="12" borderId="0" xfId="0" applyFont="1" applyFill="1" applyAlignment="1" applyProtection="1">
      <alignment horizontal="left" vertical="center" wrapText="1"/>
    </xf>
    <xf numFmtId="0" fontId="5" fillId="14" borderId="4" xfId="0" applyFont="1" applyFill="1" applyBorder="1" applyAlignment="1" applyProtection="1">
      <alignment horizontal="center" vertical="center" wrapText="1"/>
    </xf>
    <xf numFmtId="0" fontId="5" fillId="14" borderId="6" xfId="0" applyFont="1" applyFill="1" applyBorder="1" applyAlignment="1" applyProtection="1">
      <alignment horizontal="center" vertical="center" wrapText="1"/>
    </xf>
    <xf numFmtId="0" fontId="5" fillId="14" borderId="8" xfId="0" applyFont="1" applyFill="1" applyBorder="1" applyAlignment="1" applyProtection="1">
      <alignment horizontal="center" vertical="center" wrapText="1"/>
    </xf>
    <xf numFmtId="0" fontId="5" fillId="14" borderId="5" xfId="0" applyFont="1" applyFill="1" applyBorder="1" applyAlignment="1" applyProtection="1">
      <alignment horizontal="center" vertical="center" wrapText="1"/>
    </xf>
    <xf numFmtId="0" fontId="5" fillId="14" borderId="42" xfId="0" applyFont="1" applyFill="1" applyBorder="1" applyAlignment="1" applyProtection="1">
      <alignment horizontal="center" vertical="center" wrapText="1"/>
    </xf>
    <xf numFmtId="0" fontId="13" fillId="2" borderId="0" xfId="0" applyFont="1" applyFill="1" applyBorder="1" applyAlignment="1" applyProtection="1">
      <alignment horizontal="left" vertical="top" wrapText="1"/>
    </xf>
    <xf numFmtId="167" fontId="6" fillId="4" borderId="19" xfId="0" applyNumberFormat="1" applyFont="1" applyFill="1" applyBorder="1" applyAlignment="1" applyProtection="1">
      <alignment horizontal="center"/>
    </xf>
    <xf numFmtId="167" fontId="6" fillId="4" borderId="21" xfId="0" applyNumberFormat="1" applyFont="1" applyFill="1" applyBorder="1" applyAlignment="1" applyProtection="1">
      <alignment horizontal="center"/>
    </xf>
    <xf numFmtId="0" fontId="5" fillId="14" borderId="32" xfId="0" applyFont="1" applyFill="1" applyBorder="1" applyAlignment="1" applyProtection="1">
      <alignment horizontal="center" vertical="center" wrapText="1"/>
    </xf>
    <xf numFmtId="0" fontId="5" fillId="12" borderId="19" xfId="0" applyFont="1" applyFill="1" applyBorder="1" applyAlignment="1" applyProtection="1">
      <alignment horizontal="center"/>
    </xf>
    <xf numFmtId="0" fontId="5" fillId="12" borderId="20" xfId="0" applyFont="1" applyFill="1" applyBorder="1" applyAlignment="1" applyProtection="1">
      <alignment horizontal="center"/>
    </xf>
    <xf numFmtId="0" fontId="5" fillId="12" borderId="21" xfId="0" applyFont="1" applyFill="1" applyBorder="1" applyAlignment="1" applyProtection="1">
      <alignment horizontal="center"/>
    </xf>
    <xf numFmtId="166" fontId="6" fillId="4" borderId="19" xfId="1" applyNumberFormat="1" applyFont="1" applyFill="1" applyBorder="1" applyAlignment="1" applyProtection="1">
      <alignment horizontal="center"/>
    </xf>
    <xf numFmtId="166" fontId="6" fillId="4" borderId="21" xfId="1" applyNumberFormat="1" applyFont="1" applyFill="1" applyBorder="1" applyAlignment="1" applyProtection="1">
      <alignment horizontal="center"/>
    </xf>
    <xf numFmtId="0" fontId="5" fillId="17" borderId="0" xfId="0" applyFont="1" applyFill="1" applyBorder="1" applyAlignment="1" applyProtection="1">
      <alignment horizontal="center" vertical="center" wrapText="1"/>
    </xf>
    <xf numFmtId="0" fontId="6" fillId="14" borderId="7" xfId="0" applyFont="1" applyFill="1" applyBorder="1" applyAlignment="1" applyProtection="1">
      <alignment horizontal="center" vertical="center" wrapText="1"/>
    </xf>
    <xf numFmtId="4" fontId="6" fillId="15" borderId="19" xfId="0" applyNumberFormat="1" applyFont="1" applyFill="1" applyBorder="1" applyAlignment="1" applyProtection="1">
      <alignment horizontal="center" vertical="center" wrapText="1"/>
      <protection locked="0"/>
    </xf>
    <xf numFmtId="4" fontId="6" fillId="15" borderId="21" xfId="0" applyNumberFormat="1" applyFont="1" applyFill="1" applyBorder="1" applyAlignment="1" applyProtection="1">
      <alignment horizontal="center" vertical="center" wrapText="1"/>
      <protection locked="0"/>
    </xf>
    <xf numFmtId="166" fontId="6" fillId="15" borderId="19" xfId="0" applyNumberFormat="1" applyFont="1" applyFill="1" applyBorder="1" applyAlignment="1" applyProtection="1">
      <alignment horizontal="center" vertical="center"/>
      <protection locked="0"/>
    </xf>
    <xf numFmtId="166" fontId="0" fillId="0" borderId="21" xfId="0" applyNumberFormat="1" applyBorder="1" applyAlignment="1">
      <alignment horizontal="center" vertical="center"/>
    </xf>
    <xf numFmtId="0" fontId="5" fillId="14" borderId="19" xfId="0" applyFont="1" applyFill="1" applyBorder="1" applyAlignment="1" applyProtection="1">
      <alignment horizontal="center" vertical="center" wrapText="1"/>
    </xf>
    <xf numFmtId="0" fontId="5" fillId="14" borderId="21" xfId="0" applyFont="1" applyFill="1" applyBorder="1" applyAlignment="1" applyProtection="1">
      <alignment horizontal="center" vertical="center" wrapText="1"/>
    </xf>
    <xf numFmtId="0" fontId="6" fillId="2" borderId="7" xfId="0" applyFont="1" applyFill="1" applyBorder="1" applyAlignment="1">
      <alignment horizontal="left"/>
    </xf>
    <xf numFmtId="0" fontId="17" fillId="13" borderId="33" xfId="0" applyFont="1" applyFill="1" applyBorder="1" applyAlignment="1">
      <alignment horizontal="right" vertical="top"/>
    </xf>
    <xf numFmtId="0" fontId="17" fillId="13" borderId="0" xfId="0" applyFont="1" applyFill="1" applyBorder="1" applyAlignment="1">
      <alignment horizontal="right" vertical="top"/>
    </xf>
    <xf numFmtId="0" fontId="5" fillId="12" borderId="7" xfId="0" applyFont="1" applyFill="1" applyBorder="1" applyAlignment="1">
      <alignment horizontal="center" vertical="center" wrapText="1"/>
    </xf>
    <xf numFmtId="2" fontId="6" fillId="2" borderId="7" xfId="0" applyNumberFormat="1" applyFont="1" applyFill="1" applyBorder="1" applyAlignment="1">
      <alignment horizontal="center"/>
    </xf>
    <xf numFmtId="164" fontId="6" fillId="2" borderId="7" xfId="0" applyNumberFormat="1" applyFont="1" applyFill="1" applyBorder="1" applyAlignment="1">
      <alignment horizontal="center"/>
    </xf>
    <xf numFmtId="165" fontId="6" fillId="2" borderId="7" xfId="0" applyNumberFormat="1" applyFont="1" applyFill="1" applyBorder="1" applyAlignment="1">
      <alignment horizontal="center"/>
    </xf>
    <xf numFmtId="0" fontId="6" fillId="12" borderId="7" xfId="0" applyFont="1" applyFill="1" applyBorder="1" applyAlignment="1">
      <alignment horizontal="center" vertical="center" wrapText="1"/>
    </xf>
    <xf numFmtId="4" fontId="2" fillId="0" borderId="19" xfId="0" applyNumberFormat="1" applyFont="1" applyFill="1" applyBorder="1" applyAlignment="1">
      <alignment horizontal="center"/>
    </xf>
    <xf numFmtId="4" fontId="2" fillId="0" borderId="21" xfId="0" applyNumberFormat="1" applyFont="1" applyFill="1" applyBorder="1" applyAlignment="1">
      <alignment horizontal="center"/>
    </xf>
    <xf numFmtId="4" fontId="6" fillId="5" borderId="19" xfId="0" applyNumberFormat="1" applyFont="1" applyFill="1" applyBorder="1" applyAlignment="1">
      <alignment horizontal="center"/>
    </xf>
    <xf numFmtId="4" fontId="6" fillId="5" borderId="21" xfId="0" applyNumberFormat="1" applyFont="1" applyFill="1" applyBorder="1" applyAlignment="1">
      <alignment horizontal="center"/>
    </xf>
    <xf numFmtId="167" fontId="2" fillId="0" borderId="19" xfId="0" applyNumberFormat="1" applyFont="1" applyFill="1" applyBorder="1" applyAlignment="1">
      <alignment horizontal="center"/>
    </xf>
    <xf numFmtId="167" fontId="2" fillId="0" borderId="21"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1" xfId="0" applyNumberFormat="1" applyFont="1" applyFill="1" applyBorder="1" applyAlignment="1">
      <alignment horizontal="center"/>
    </xf>
    <xf numFmtId="0" fontId="5" fillId="14" borderId="4"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5" fillId="14" borderId="19" xfId="0" applyFont="1" applyFill="1" applyBorder="1" applyAlignment="1">
      <alignment horizontal="center" vertical="center" wrapText="1"/>
    </xf>
    <xf numFmtId="0" fontId="5" fillId="14" borderId="21" xfId="0" applyFont="1" applyFill="1" applyBorder="1" applyAlignment="1">
      <alignment horizontal="center" vertical="center" wrapText="1"/>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21" xfId="0" applyFont="1" applyFill="1" applyBorder="1" applyAlignment="1">
      <alignment horizontal="center" vertical="center"/>
    </xf>
    <xf numFmtId="0" fontId="5" fillId="14" borderId="7" xfId="0" applyFont="1" applyFill="1" applyBorder="1" applyAlignment="1">
      <alignment horizontal="center" vertical="center" wrapText="1"/>
    </xf>
    <xf numFmtId="0" fontId="14" fillId="2" borderId="32" xfId="0" applyFont="1" applyFill="1" applyBorder="1" applyAlignment="1">
      <alignment horizontal="left" vertical="top" wrapText="1"/>
    </xf>
    <xf numFmtId="0" fontId="47" fillId="2" borderId="0" xfId="0" applyFont="1" applyFill="1" applyBorder="1" applyAlignment="1">
      <alignment horizontal="left" vertical="top" wrapText="1"/>
    </xf>
    <xf numFmtId="0" fontId="47" fillId="2" borderId="32" xfId="0" applyFont="1" applyFill="1" applyBorder="1" applyAlignment="1">
      <alignment horizontal="left" vertical="top" wrapText="1"/>
    </xf>
    <xf numFmtId="0" fontId="21" fillId="17" borderId="7" xfId="0" applyFont="1" applyFill="1" applyBorder="1" applyAlignment="1">
      <alignment horizontal="center"/>
    </xf>
    <xf numFmtId="0" fontId="12" fillId="6" borderId="0" xfId="0" applyFont="1" applyFill="1" applyAlignment="1">
      <alignment horizontal="left" vertical="top"/>
    </xf>
    <xf numFmtId="0" fontId="17" fillId="13" borderId="30" xfId="0" applyFont="1" applyFill="1" applyBorder="1" applyAlignment="1">
      <alignment horizontal="right"/>
    </xf>
    <xf numFmtId="0" fontId="20" fillId="20" borderId="7" xfId="0" applyFont="1" applyFill="1" applyBorder="1" applyAlignment="1">
      <alignment horizontal="center" vertical="center" wrapText="1"/>
    </xf>
    <xf numFmtId="0" fontId="17" fillId="13" borderId="31" xfId="0" applyFont="1" applyFill="1" applyBorder="1" applyAlignment="1">
      <alignment horizontal="right"/>
    </xf>
    <xf numFmtId="0" fontId="8" fillId="6" borderId="0" xfId="0" applyFont="1" applyFill="1" applyBorder="1" applyAlignment="1">
      <alignment horizontal="left" vertical="center"/>
    </xf>
    <xf numFmtId="0" fontId="15" fillId="6" borderId="0" xfId="0" applyFont="1" applyFill="1" applyBorder="1" applyAlignment="1">
      <alignment horizontal="center" vertical="center" wrapText="1"/>
    </xf>
    <xf numFmtId="0" fontId="19" fillId="14" borderId="32" xfId="0" applyFont="1" applyFill="1" applyBorder="1" applyAlignment="1">
      <alignment horizontal="center" vertical="center" wrapText="1"/>
    </xf>
    <xf numFmtId="0" fontId="19" fillId="14" borderId="14" xfId="0" applyFont="1" applyFill="1" applyBorder="1" applyAlignment="1">
      <alignment horizontal="center" vertical="center" wrapText="1"/>
    </xf>
    <xf numFmtId="0" fontId="19" fillId="14" borderId="5" xfId="0" applyFont="1" applyFill="1" applyBorder="1" applyAlignment="1">
      <alignment horizontal="center" vertical="center" wrapText="1"/>
    </xf>
    <xf numFmtId="0" fontId="19" fillId="14" borderId="39" xfId="0" applyFont="1" applyFill="1" applyBorder="1" applyAlignment="1">
      <alignment horizontal="center" vertical="center" wrapText="1"/>
    </xf>
    <xf numFmtId="0" fontId="19" fillId="14" borderId="7" xfId="0" applyFont="1" applyFill="1" applyBorder="1" applyAlignment="1">
      <alignment horizontal="center" vertical="center" wrapText="1"/>
    </xf>
    <xf numFmtId="0" fontId="17" fillId="13" borderId="30" xfId="0" applyFont="1" applyFill="1" applyBorder="1" applyAlignment="1">
      <alignment horizontal="right" vertical="center"/>
    </xf>
    <xf numFmtId="0" fontId="5" fillId="9" borderId="47" xfId="0" applyFont="1" applyFill="1" applyBorder="1" applyAlignment="1">
      <alignment horizontal="left" vertical="center"/>
    </xf>
    <xf numFmtId="0" fontId="5" fillId="9" borderId="44" xfId="0" applyFont="1" applyFill="1" applyBorder="1" applyAlignment="1">
      <alignment horizontal="left" vertical="center"/>
    </xf>
    <xf numFmtId="0" fontId="5" fillId="9" borderId="48" xfId="0" applyFont="1" applyFill="1" applyBorder="1" applyAlignment="1">
      <alignment horizontal="left" vertical="center"/>
    </xf>
    <xf numFmtId="0" fontId="5" fillId="9" borderId="49" xfId="0" applyFont="1" applyFill="1" applyBorder="1" applyAlignment="1">
      <alignment horizontal="left" vertical="center"/>
    </xf>
    <xf numFmtId="0" fontId="5" fillId="9" borderId="45" xfId="0" applyFont="1" applyFill="1" applyBorder="1" applyAlignment="1">
      <alignment horizontal="left" vertical="center"/>
    </xf>
    <xf numFmtId="0" fontId="5" fillId="9" borderId="50" xfId="0" applyFont="1" applyFill="1" applyBorder="1" applyAlignment="1">
      <alignment horizontal="left" vertical="center"/>
    </xf>
    <xf numFmtId="0" fontId="5" fillId="7" borderId="7" xfId="0" applyFont="1" applyFill="1" applyBorder="1" applyAlignment="1">
      <alignment horizontal="center" vertical="center"/>
    </xf>
    <xf numFmtId="0" fontId="5" fillId="9" borderId="51" xfId="0" applyFont="1" applyFill="1" applyBorder="1" applyAlignment="1">
      <alignment horizontal="center" vertical="center"/>
    </xf>
    <xf numFmtId="0" fontId="5" fillId="9" borderId="46" xfId="0" applyFont="1" applyFill="1" applyBorder="1" applyAlignment="1">
      <alignment horizontal="center" vertical="center"/>
    </xf>
    <xf numFmtId="0" fontId="5" fillId="9" borderId="52" xfId="0" applyFont="1" applyFill="1" applyBorder="1" applyAlignment="1">
      <alignment horizontal="center" vertical="center"/>
    </xf>
    <xf numFmtId="0" fontId="9" fillId="8" borderId="0" xfId="0" applyFont="1" applyFill="1" applyAlignment="1">
      <alignment horizontal="center" vertical="center" wrapText="1"/>
    </xf>
    <xf numFmtId="0" fontId="9" fillId="6" borderId="0"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18" borderId="0" xfId="0" applyFont="1" applyFill="1" applyBorder="1" applyAlignment="1">
      <alignment horizontal="center" vertical="center" wrapText="1"/>
    </xf>
    <xf numFmtId="0" fontId="13" fillId="2" borderId="0" xfId="0" applyFont="1" applyFill="1" applyBorder="1" applyAlignment="1">
      <alignment horizontal="center" wrapText="1"/>
    </xf>
    <xf numFmtId="0" fontId="15" fillId="6" borderId="9" xfId="0" applyFont="1" applyFill="1" applyBorder="1" applyAlignment="1">
      <alignment horizontal="center" vertical="center" wrapText="1"/>
    </xf>
    <xf numFmtId="0" fontId="6" fillId="9" borderId="53" xfId="0" applyFont="1" applyFill="1" applyBorder="1" applyAlignment="1">
      <alignment horizontal="left" vertical="top"/>
    </xf>
    <xf numFmtId="0" fontId="6" fillId="4" borderId="7" xfId="0" applyFont="1" applyFill="1" applyBorder="1" applyAlignment="1">
      <alignment horizontal="left"/>
    </xf>
    <xf numFmtId="0" fontId="8" fillId="8" borderId="18" xfId="0" applyFont="1" applyFill="1" applyBorder="1" applyAlignment="1">
      <alignment horizontal="center" vertical="center" wrapText="1"/>
    </xf>
    <xf numFmtId="0" fontId="8" fillId="8" borderId="0" xfId="0" applyFont="1" applyFill="1" applyBorder="1" applyAlignment="1">
      <alignment horizontal="center" vertical="center" wrapText="1"/>
    </xf>
    <xf numFmtId="9" fontId="8" fillId="8" borderId="18" xfId="1" applyFont="1" applyFill="1" applyBorder="1" applyAlignment="1">
      <alignment horizontal="center" vertical="center"/>
    </xf>
    <xf numFmtId="9" fontId="8" fillId="8" borderId="0" xfId="1" applyFont="1" applyFill="1" applyBorder="1" applyAlignment="1">
      <alignment horizontal="center" vertical="center"/>
    </xf>
    <xf numFmtId="0" fontId="5" fillId="14" borderId="8" xfId="0" applyFont="1" applyFill="1" applyBorder="1" applyAlignment="1">
      <alignment horizontal="center" vertical="center" wrapText="1"/>
    </xf>
    <xf numFmtId="0" fontId="6" fillId="15" borderId="7" xfId="0" applyFont="1" applyFill="1" applyBorder="1" applyAlignment="1">
      <alignment horizontal="left"/>
    </xf>
    <xf numFmtId="0" fontId="25" fillId="28" borderId="34" xfId="0" applyFont="1" applyFill="1" applyBorder="1" applyAlignment="1">
      <alignment horizontal="center" vertical="center" wrapText="1"/>
    </xf>
    <xf numFmtId="0" fontId="25" fillId="28" borderId="36" xfId="0" applyFont="1" applyFill="1" applyBorder="1" applyAlignment="1">
      <alignment horizontal="center" vertical="center" wrapText="1"/>
    </xf>
    <xf numFmtId="0" fontId="25" fillId="28" borderId="8" xfId="0" applyFont="1" applyFill="1" applyBorder="1" applyAlignment="1">
      <alignment horizontal="center" vertical="center" wrapText="1"/>
    </xf>
    <xf numFmtId="0" fontId="25" fillId="28" borderId="35" xfId="0" applyFont="1" applyFill="1" applyBorder="1" applyAlignment="1">
      <alignment horizontal="center" vertical="center" wrapText="1"/>
    </xf>
    <xf numFmtId="0" fontId="27" fillId="27" borderId="7" xfId="0" applyFont="1" applyFill="1" applyBorder="1" applyAlignment="1">
      <alignment horizontal="left" vertical="center" wrapText="1"/>
    </xf>
    <xf numFmtId="4" fontId="6" fillId="26" borderId="7" xfId="0" applyNumberFormat="1" applyFont="1" applyFill="1" applyBorder="1" applyAlignment="1">
      <alignment horizontal="center"/>
    </xf>
    <xf numFmtId="4" fontId="28" fillId="21" borderId="19" xfId="0" applyNumberFormat="1" applyFont="1" applyFill="1" applyBorder="1" applyAlignment="1">
      <alignment horizontal="center" vertical="center" wrapText="1"/>
    </xf>
    <xf numFmtId="4" fontId="28" fillId="21" borderId="21" xfId="0" applyNumberFormat="1" applyFont="1" applyFill="1" applyBorder="1" applyAlignment="1">
      <alignment horizontal="center" vertical="center" wrapText="1"/>
    </xf>
    <xf numFmtId="0" fontId="8" fillId="27" borderId="7" xfId="0" applyFont="1" applyFill="1" applyBorder="1" applyAlignment="1">
      <alignment horizontal="center" vertical="center" wrapText="1"/>
    </xf>
    <xf numFmtId="0" fontId="5" fillId="12" borderId="19" xfId="0" applyFont="1" applyFill="1" applyBorder="1" applyAlignment="1">
      <alignment horizontal="center"/>
    </xf>
    <xf numFmtId="0" fontId="5" fillId="12" borderId="20" xfId="0" applyFont="1" applyFill="1" applyBorder="1" applyAlignment="1">
      <alignment horizontal="center"/>
    </xf>
    <xf numFmtId="0" fontId="5" fillId="12" borderId="21" xfId="0" applyFont="1" applyFill="1" applyBorder="1" applyAlignment="1">
      <alignment horizontal="center"/>
    </xf>
    <xf numFmtId="0" fontId="6" fillId="2" borderId="0" xfId="0" applyFont="1" applyFill="1" applyAlignment="1">
      <alignment horizontal="left" vertical="center" wrapText="1"/>
    </xf>
    <xf numFmtId="0" fontId="13" fillId="2" borderId="33" xfId="0" applyFont="1" applyFill="1" applyBorder="1" applyAlignment="1">
      <alignment horizontal="center" wrapText="1"/>
    </xf>
    <xf numFmtId="0" fontId="13" fillId="2" borderId="37" xfId="0" applyFont="1" applyFill="1" applyBorder="1" applyAlignment="1">
      <alignment horizontal="center" wrapText="1"/>
    </xf>
    <xf numFmtId="0" fontId="13" fillId="2" borderId="32" xfId="0" applyFont="1" applyFill="1" applyBorder="1" applyAlignment="1">
      <alignment horizontal="center" wrapText="1"/>
    </xf>
    <xf numFmtId="4" fontId="6" fillId="12" borderId="7" xfId="0" applyNumberFormat="1" applyFont="1" applyFill="1" applyBorder="1" applyAlignment="1">
      <alignment horizontal="center"/>
    </xf>
    <xf numFmtId="4" fontId="6" fillId="12" borderId="40" xfId="0" applyNumberFormat="1" applyFont="1" applyFill="1" applyBorder="1" applyAlignment="1">
      <alignment horizontal="center"/>
    </xf>
    <xf numFmtId="0" fontId="20" fillId="20" borderId="4" xfId="0" applyFont="1" applyFill="1" applyBorder="1" applyAlignment="1">
      <alignment horizontal="center" vertical="center" wrapText="1"/>
    </xf>
    <xf numFmtId="0" fontId="20" fillId="20" borderId="6" xfId="0" applyFont="1" applyFill="1" applyBorder="1" applyAlignment="1">
      <alignment horizontal="center" vertical="center" wrapText="1"/>
    </xf>
    <xf numFmtId="0" fontId="5" fillId="14" borderId="35" xfId="0" applyFont="1" applyFill="1" applyBorder="1" applyAlignment="1">
      <alignment horizontal="center" vertical="center" wrapText="1"/>
    </xf>
    <xf numFmtId="0" fontId="5" fillId="14" borderId="5" xfId="0" applyFont="1" applyFill="1" applyBorder="1" applyAlignment="1">
      <alignment horizontal="center" vertical="center" wrapText="1"/>
    </xf>
    <xf numFmtId="0" fontId="5" fillId="14" borderId="34" xfId="0" applyFont="1" applyFill="1" applyBorder="1" applyAlignment="1">
      <alignment horizontal="center" vertical="center" wrapText="1"/>
    </xf>
    <xf numFmtId="0" fontId="20" fillId="22" borderId="7" xfId="0" applyFont="1" applyFill="1" applyBorder="1" applyAlignment="1">
      <alignment horizontal="center" vertical="center"/>
    </xf>
    <xf numFmtId="0" fontId="21" fillId="4" borderId="7" xfId="0" applyFont="1" applyFill="1" applyBorder="1" applyAlignment="1">
      <alignment horizontal="left"/>
    </xf>
    <xf numFmtId="0" fontId="5" fillId="12" borderId="19" xfId="0" applyFont="1" applyFill="1" applyBorder="1" applyAlignment="1">
      <alignment horizontal="center" vertical="center" wrapText="1"/>
    </xf>
    <xf numFmtId="0" fontId="5" fillId="12" borderId="20" xfId="0" applyFont="1" applyFill="1" applyBorder="1" applyAlignment="1">
      <alignment horizontal="center" vertical="center" wrapText="1"/>
    </xf>
    <xf numFmtId="0" fontId="5" fillId="12" borderId="21" xfId="0" applyFont="1" applyFill="1" applyBorder="1" applyAlignment="1">
      <alignment horizontal="center" vertical="center" wrapText="1"/>
    </xf>
    <xf numFmtId="0" fontId="5" fillId="12" borderId="36" xfId="0" applyFont="1" applyFill="1" applyBorder="1" applyAlignment="1">
      <alignment horizontal="center" vertical="center" wrapText="1"/>
    </xf>
    <xf numFmtId="0" fontId="20" fillId="20" borderId="19" xfId="0" applyFont="1" applyFill="1" applyBorder="1" applyAlignment="1">
      <alignment horizontal="center" vertical="center" wrapText="1"/>
    </xf>
    <xf numFmtId="0" fontId="20" fillId="20" borderId="21" xfId="0" applyFont="1" applyFill="1" applyBorder="1" applyAlignment="1">
      <alignment horizontal="center" vertical="center" wrapText="1"/>
    </xf>
    <xf numFmtId="3" fontId="6" fillId="2" borderId="19" xfId="0" applyNumberFormat="1" applyFont="1" applyFill="1" applyBorder="1" applyAlignment="1">
      <alignment horizontal="center"/>
    </xf>
    <xf numFmtId="3" fontId="6" fillId="2" borderId="21" xfId="0" applyNumberFormat="1" applyFont="1" applyFill="1" applyBorder="1" applyAlignment="1">
      <alignment horizontal="center"/>
    </xf>
    <xf numFmtId="0" fontId="5" fillId="12" borderId="7" xfId="0" applyFont="1" applyFill="1" applyBorder="1" applyAlignment="1">
      <alignment horizontal="center"/>
    </xf>
    <xf numFmtId="0" fontId="5" fillId="12" borderId="5" xfId="0" applyFont="1" applyFill="1" applyBorder="1" applyAlignment="1">
      <alignment horizontal="center" vertical="center" wrapText="1"/>
    </xf>
    <xf numFmtId="0" fontId="5" fillId="12" borderId="42" xfId="0" applyFont="1" applyFill="1" applyBorder="1" applyAlignment="1">
      <alignment horizontal="center" vertical="center" wrapText="1"/>
    </xf>
    <xf numFmtId="0" fontId="5" fillId="12" borderId="34" xfId="0" applyFont="1" applyFill="1" applyBorder="1" applyAlignment="1">
      <alignment horizontal="center" vertical="center" wrapText="1"/>
    </xf>
    <xf numFmtId="0" fontId="6" fillId="12" borderId="0" xfId="0" applyFont="1" applyFill="1" applyAlignment="1">
      <alignment horizontal="left" vertical="center" wrapText="1"/>
    </xf>
    <xf numFmtId="0" fontId="30" fillId="11" borderId="7" xfId="0" applyFont="1" applyFill="1" applyBorder="1" applyAlignment="1">
      <alignment horizontal="center" vertical="center"/>
    </xf>
    <xf numFmtId="0" fontId="30" fillId="11" borderId="7" xfId="0" applyFont="1" applyFill="1" applyBorder="1" applyAlignment="1">
      <alignment horizontal="right" vertical="center"/>
    </xf>
    <xf numFmtId="0" fontId="5" fillId="3" borderId="7" xfId="0" applyFont="1" applyFill="1" applyBorder="1" applyAlignment="1">
      <alignment horizontal="center" vertical="center" wrapText="1"/>
    </xf>
    <xf numFmtId="0" fontId="30" fillId="11" borderId="35" xfId="0" applyFont="1" applyFill="1" applyBorder="1" applyAlignment="1">
      <alignment horizontal="center" vertical="center"/>
    </xf>
    <xf numFmtId="0" fontId="30" fillId="11" borderId="36" xfId="0" applyFont="1" applyFill="1" applyBorder="1" applyAlignment="1">
      <alignment horizontal="center" vertical="center"/>
    </xf>
    <xf numFmtId="0" fontId="5" fillId="3" borderId="2" xfId="2" applyFont="1" applyFill="1" applyBorder="1" applyAlignment="1">
      <alignment horizontal="center" vertical="center" wrapText="1"/>
    </xf>
    <xf numFmtId="0" fontId="5" fillId="3" borderId="43" xfId="2" applyFont="1" applyFill="1" applyBorder="1" applyAlignment="1">
      <alignment horizontal="center" vertical="center" wrapText="1"/>
    </xf>
    <xf numFmtId="0" fontId="5" fillId="2" borderId="0" xfId="0" applyFont="1" applyFill="1" applyAlignment="1">
      <alignment horizontal="left" vertical="top" wrapText="1"/>
    </xf>
    <xf numFmtId="3" fontId="6" fillId="12" borderId="35" xfId="0" applyNumberFormat="1" applyFont="1" applyFill="1" applyBorder="1" applyAlignment="1">
      <alignment horizontal="center" vertical="center"/>
    </xf>
    <xf numFmtId="3" fontId="6" fillId="12" borderId="36" xfId="0" applyNumberFormat="1" applyFont="1" applyFill="1" applyBorder="1" applyAlignment="1">
      <alignment horizontal="center" vertical="center"/>
    </xf>
    <xf numFmtId="0" fontId="6" fillId="9" borderId="19" xfId="2" applyFont="1" applyFill="1" applyBorder="1" applyAlignment="1" applyProtection="1">
      <alignment horizontal="center"/>
      <protection locked="0"/>
    </xf>
    <xf numFmtId="0" fontId="6" fillId="9" borderId="21" xfId="2" applyFont="1" applyFill="1" applyBorder="1" applyAlignment="1" applyProtection="1">
      <alignment horizontal="center"/>
      <protection locked="0"/>
    </xf>
    <xf numFmtId="0" fontId="5" fillId="2" borderId="0" xfId="2" applyFont="1" applyFill="1" applyAlignment="1">
      <alignment horizontal="left" vertical="top" wrapText="1"/>
    </xf>
    <xf numFmtId="0" fontId="33" fillId="3" borderId="4" xfId="2" applyFont="1" applyFill="1" applyBorder="1" applyAlignment="1">
      <alignment horizontal="center" vertical="center" wrapText="1"/>
    </xf>
    <xf numFmtId="0" fontId="33" fillId="3" borderId="8" xfId="2" applyFont="1" applyFill="1" applyBorder="1" applyAlignment="1">
      <alignment horizontal="center" vertical="center" wrapText="1"/>
    </xf>
    <xf numFmtId="0" fontId="33" fillId="3" borderId="5" xfId="2" applyFont="1" applyFill="1" applyBorder="1" applyAlignment="1">
      <alignment horizontal="center" vertical="center" wrapText="1"/>
    </xf>
    <xf numFmtId="0" fontId="33" fillId="3" borderId="34" xfId="2" applyFont="1" applyFill="1" applyBorder="1" applyAlignment="1">
      <alignment horizontal="center" vertical="center" wrapText="1"/>
    </xf>
    <xf numFmtId="0" fontId="33" fillId="3" borderId="35" xfId="2" applyFont="1" applyFill="1" applyBorder="1" applyAlignment="1">
      <alignment horizontal="center" vertical="center" wrapText="1"/>
    </xf>
    <xf numFmtId="0" fontId="33" fillId="3" borderId="36" xfId="2" applyFont="1" applyFill="1" applyBorder="1" applyAlignment="1">
      <alignment horizontal="center" vertical="center" wrapText="1"/>
    </xf>
    <xf numFmtId="3" fontId="33" fillId="3" borderId="19" xfId="2" applyNumberFormat="1" applyFont="1" applyFill="1" applyBorder="1" applyAlignment="1">
      <alignment horizontal="center" vertical="center" wrapText="1"/>
    </xf>
    <xf numFmtId="3" fontId="33" fillId="3" borderId="21" xfId="2" applyNumberFormat="1" applyFont="1" applyFill="1" applyBorder="1" applyAlignment="1">
      <alignment horizontal="center" vertical="center" wrapText="1"/>
    </xf>
    <xf numFmtId="0" fontId="6" fillId="2" borderId="0" xfId="2" applyFont="1" applyFill="1" applyAlignment="1">
      <alignment horizontal="left" vertical="top" wrapText="1"/>
    </xf>
    <xf numFmtId="167" fontId="6" fillId="15" borderId="19" xfId="0" applyNumberFormat="1" applyFont="1" applyFill="1" applyBorder="1" applyAlignment="1" applyProtection="1">
      <alignment horizontal="center" vertical="center"/>
      <protection locked="0"/>
    </xf>
    <xf numFmtId="167" fontId="0" fillId="0" borderId="21" xfId="0" applyNumberFormat="1" applyBorder="1" applyAlignment="1">
      <alignment horizontal="center" vertical="center"/>
    </xf>
  </cellXfs>
  <cellStyles count="3">
    <cellStyle name="Normal" xfId="0" builtinId="0"/>
    <cellStyle name="Normal 2" xfId="2" xr:uid="{00000000-0005-0000-0000-00000100000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onnections" Target="connection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115FDD2-17FE-4614-86AE-84C589787DE9}" type="doc">
      <dgm:prSet loTypeId="urn:microsoft.com/office/officeart/2005/8/layout/hierarchy2" loCatId="hierarchy" qsTypeId="urn:microsoft.com/office/officeart/2005/8/quickstyle/simple1" qsCatId="simple" csTypeId="urn:microsoft.com/office/officeart/2005/8/colors/accent1_2" csCatId="accent1" phldr="1"/>
      <dgm:spPr/>
      <dgm:t>
        <a:bodyPr/>
        <a:lstStyle/>
        <a:p>
          <a:endParaRPr lang="es-ES"/>
        </a:p>
      </dgm:t>
    </dgm:pt>
    <dgm:pt modelId="{CD759314-081E-48FD-A280-EE03EA868864}">
      <dgm:prSet phldrT="[Texto]" custT="1"/>
      <dgm:spPr/>
      <dgm:t>
        <a:bodyPr/>
        <a:lstStyle/>
        <a:p>
          <a:r>
            <a:rPr lang="es-ES" sz="2000"/>
            <a:t>Residuo orgánico rico en N</a:t>
          </a:r>
        </a:p>
      </dgm:t>
    </dgm:pt>
    <dgm:pt modelId="{261A399E-A10A-4ED0-879E-2859314AA5F1}" type="parTrans" cxnId="{8DB15164-D8ED-4973-97D3-3C741C82672B}">
      <dgm:prSet/>
      <dgm:spPr/>
      <dgm:t>
        <a:bodyPr/>
        <a:lstStyle/>
        <a:p>
          <a:endParaRPr lang="es-ES"/>
        </a:p>
      </dgm:t>
    </dgm:pt>
    <dgm:pt modelId="{D41D33DE-BDFD-49B5-B8C4-FEE080B1B115}" type="sibTrans" cxnId="{8DB15164-D8ED-4973-97D3-3C741C82672B}">
      <dgm:prSet/>
      <dgm:spPr/>
      <dgm:t>
        <a:bodyPr/>
        <a:lstStyle/>
        <a:p>
          <a:endParaRPr lang="es-ES"/>
        </a:p>
      </dgm:t>
    </dgm:pt>
    <dgm:pt modelId="{23DBD48F-3719-44B4-9C84-1B633B96C7AA}">
      <dgm:prSet phldrT="[Texto]" custT="1"/>
      <dgm:spPr/>
      <dgm:t>
        <a:bodyPr/>
        <a:lstStyle/>
        <a:p>
          <a:r>
            <a:rPr lang="es-ES" sz="2400"/>
            <a:t>Aplicación en campo</a:t>
          </a:r>
        </a:p>
      </dgm:t>
    </dgm:pt>
    <dgm:pt modelId="{41D554F1-1766-4CAD-8DB0-2CBD8E58D491}" type="parTrans" cxnId="{53FEFF9A-0811-4223-A04F-90CEED8B59D6}">
      <dgm:prSet/>
      <dgm:spPr/>
      <dgm:t>
        <a:bodyPr/>
        <a:lstStyle/>
        <a:p>
          <a:endParaRPr lang="es-ES"/>
        </a:p>
      </dgm:t>
    </dgm:pt>
    <dgm:pt modelId="{8A3B7C2A-DBE1-4732-871C-223ABC277DD3}" type="sibTrans" cxnId="{53FEFF9A-0811-4223-A04F-90CEED8B59D6}">
      <dgm:prSet/>
      <dgm:spPr/>
      <dgm:t>
        <a:bodyPr/>
        <a:lstStyle/>
        <a:p>
          <a:endParaRPr lang="es-ES"/>
        </a:p>
      </dgm:t>
    </dgm:pt>
    <dgm:pt modelId="{C7A23B77-C75F-49DA-948B-11A1A366E159}">
      <dgm:prSet phldrT="[Texto]" custT="1"/>
      <dgm:spPr/>
      <dgm:t>
        <a:bodyPr/>
        <a:lstStyle/>
        <a:p>
          <a:r>
            <a:rPr lang="es-ES" sz="2400"/>
            <a:t>Depósito en vertedero</a:t>
          </a:r>
        </a:p>
      </dgm:t>
    </dgm:pt>
    <dgm:pt modelId="{BE4E7394-08D5-4C36-A5F7-42FDB3E319DF}" type="parTrans" cxnId="{7FE71A9A-D582-4732-8F50-87885FCB759E}">
      <dgm:prSet/>
      <dgm:spPr/>
      <dgm:t>
        <a:bodyPr/>
        <a:lstStyle/>
        <a:p>
          <a:endParaRPr lang="es-ES"/>
        </a:p>
      </dgm:t>
    </dgm:pt>
    <dgm:pt modelId="{3D5829E6-AA96-4F08-813D-FE4C59463E49}" type="sibTrans" cxnId="{7FE71A9A-D582-4732-8F50-87885FCB759E}">
      <dgm:prSet/>
      <dgm:spPr/>
      <dgm:t>
        <a:bodyPr/>
        <a:lstStyle/>
        <a:p>
          <a:endParaRPr lang="es-ES"/>
        </a:p>
      </dgm:t>
    </dgm:pt>
    <dgm:pt modelId="{DD485ACF-A754-4D1B-A9AF-1230D71FD4A1}" type="pres">
      <dgm:prSet presAssocID="{8115FDD2-17FE-4614-86AE-84C589787DE9}" presName="diagram" presStyleCnt="0">
        <dgm:presLayoutVars>
          <dgm:chPref val="1"/>
          <dgm:dir/>
          <dgm:animOne val="branch"/>
          <dgm:animLvl val="lvl"/>
          <dgm:resizeHandles val="exact"/>
        </dgm:presLayoutVars>
      </dgm:prSet>
      <dgm:spPr/>
    </dgm:pt>
    <dgm:pt modelId="{CCE8E5BA-5940-4C7F-B574-84357A878B02}" type="pres">
      <dgm:prSet presAssocID="{CD759314-081E-48FD-A280-EE03EA868864}" presName="root1" presStyleCnt="0"/>
      <dgm:spPr/>
    </dgm:pt>
    <dgm:pt modelId="{BD0E22A3-6D59-496E-9BFA-2170187608FD}" type="pres">
      <dgm:prSet presAssocID="{CD759314-081E-48FD-A280-EE03EA868864}" presName="LevelOneTextNode" presStyleLbl="node0" presStyleIdx="0" presStyleCnt="1">
        <dgm:presLayoutVars>
          <dgm:chPref val="3"/>
        </dgm:presLayoutVars>
      </dgm:prSet>
      <dgm:spPr/>
    </dgm:pt>
    <dgm:pt modelId="{DE1A4707-2F3B-490E-957A-F491EDE0F8CC}" type="pres">
      <dgm:prSet presAssocID="{CD759314-081E-48FD-A280-EE03EA868864}" presName="level2hierChild" presStyleCnt="0"/>
      <dgm:spPr/>
    </dgm:pt>
    <dgm:pt modelId="{25DACF27-A92D-4D04-8ADD-3E2B4F924DE7}" type="pres">
      <dgm:prSet presAssocID="{41D554F1-1766-4CAD-8DB0-2CBD8E58D491}" presName="conn2-1" presStyleLbl="parChTrans1D2" presStyleIdx="0" presStyleCnt="2"/>
      <dgm:spPr/>
    </dgm:pt>
    <dgm:pt modelId="{B312BFCA-20A8-4240-A8A3-D075AEC9FEA6}" type="pres">
      <dgm:prSet presAssocID="{41D554F1-1766-4CAD-8DB0-2CBD8E58D491}" presName="connTx" presStyleLbl="parChTrans1D2" presStyleIdx="0" presStyleCnt="2"/>
      <dgm:spPr/>
    </dgm:pt>
    <dgm:pt modelId="{2D185472-6F73-4888-8CE6-0F89FFD8092E}" type="pres">
      <dgm:prSet presAssocID="{23DBD48F-3719-44B4-9C84-1B633B96C7AA}" presName="root2" presStyleCnt="0"/>
      <dgm:spPr/>
    </dgm:pt>
    <dgm:pt modelId="{0F6087E0-4238-407F-92C7-D3D579F918A2}" type="pres">
      <dgm:prSet presAssocID="{23DBD48F-3719-44B4-9C84-1B633B96C7AA}" presName="LevelTwoTextNode" presStyleLbl="node2" presStyleIdx="0" presStyleCnt="2">
        <dgm:presLayoutVars>
          <dgm:chPref val="3"/>
        </dgm:presLayoutVars>
      </dgm:prSet>
      <dgm:spPr/>
    </dgm:pt>
    <dgm:pt modelId="{41518A2C-C128-474A-9AEE-C41F02ACACF7}" type="pres">
      <dgm:prSet presAssocID="{23DBD48F-3719-44B4-9C84-1B633B96C7AA}" presName="level3hierChild" presStyleCnt="0"/>
      <dgm:spPr/>
    </dgm:pt>
    <dgm:pt modelId="{640A514C-31F5-4198-9616-2CE9A3429B27}" type="pres">
      <dgm:prSet presAssocID="{BE4E7394-08D5-4C36-A5F7-42FDB3E319DF}" presName="conn2-1" presStyleLbl="parChTrans1D2" presStyleIdx="1" presStyleCnt="2"/>
      <dgm:spPr/>
    </dgm:pt>
    <dgm:pt modelId="{5F1768E0-90B0-4F2C-BE51-5184941EF0EF}" type="pres">
      <dgm:prSet presAssocID="{BE4E7394-08D5-4C36-A5F7-42FDB3E319DF}" presName="connTx" presStyleLbl="parChTrans1D2" presStyleIdx="1" presStyleCnt="2"/>
      <dgm:spPr/>
    </dgm:pt>
    <dgm:pt modelId="{A8E9585B-9333-4ED5-BA8C-26DFAFC0670C}" type="pres">
      <dgm:prSet presAssocID="{C7A23B77-C75F-49DA-948B-11A1A366E159}" presName="root2" presStyleCnt="0"/>
      <dgm:spPr/>
    </dgm:pt>
    <dgm:pt modelId="{D79918DF-0CD6-4611-AC75-3DAD1FC063C0}" type="pres">
      <dgm:prSet presAssocID="{C7A23B77-C75F-49DA-948B-11A1A366E159}" presName="LevelTwoTextNode" presStyleLbl="node2" presStyleIdx="1" presStyleCnt="2">
        <dgm:presLayoutVars>
          <dgm:chPref val="3"/>
        </dgm:presLayoutVars>
      </dgm:prSet>
      <dgm:spPr/>
    </dgm:pt>
    <dgm:pt modelId="{BED501C7-30C2-4504-9561-8C820664A767}" type="pres">
      <dgm:prSet presAssocID="{C7A23B77-C75F-49DA-948B-11A1A366E159}" presName="level3hierChild" presStyleCnt="0"/>
      <dgm:spPr/>
    </dgm:pt>
  </dgm:ptLst>
  <dgm:cxnLst>
    <dgm:cxn modelId="{C80F7B07-4AD8-4ADC-99F2-B2F36644F7D8}" type="presOf" srcId="{8115FDD2-17FE-4614-86AE-84C589787DE9}" destId="{DD485ACF-A754-4D1B-A9AF-1230D71FD4A1}" srcOrd="0" destOrd="0" presId="urn:microsoft.com/office/officeart/2005/8/layout/hierarchy2"/>
    <dgm:cxn modelId="{8DB15164-D8ED-4973-97D3-3C741C82672B}" srcId="{8115FDD2-17FE-4614-86AE-84C589787DE9}" destId="{CD759314-081E-48FD-A280-EE03EA868864}" srcOrd="0" destOrd="0" parTransId="{261A399E-A10A-4ED0-879E-2859314AA5F1}" sibTransId="{D41D33DE-BDFD-49B5-B8C4-FEE080B1B115}"/>
    <dgm:cxn modelId="{118A794D-71B4-48C1-8801-83185156B89D}" type="presOf" srcId="{BE4E7394-08D5-4C36-A5F7-42FDB3E319DF}" destId="{640A514C-31F5-4198-9616-2CE9A3429B27}" srcOrd="0" destOrd="0" presId="urn:microsoft.com/office/officeart/2005/8/layout/hierarchy2"/>
    <dgm:cxn modelId="{5DC86F75-1446-4D1A-AF6F-F767B031AA43}" type="presOf" srcId="{CD759314-081E-48FD-A280-EE03EA868864}" destId="{BD0E22A3-6D59-496E-9BFA-2170187608FD}" srcOrd="0" destOrd="0" presId="urn:microsoft.com/office/officeart/2005/8/layout/hierarchy2"/>
    <dgm:cxn modelId="{CCBCE67C-8DE7-433F-8CB8-B8FA0E6E89E9}" type="presOf" srcId="{C7A23B77-C75F-49DA-948B-11A1A366E159}" destId="{D79918DF-0CD6-4611-AC75-3DAD1FC063C0}" srcOrd="0" destOrd="0" presId="urn:microsoft.com/office/officeart/2005/8/layout/hierarchy2"/>
    <dgm:cxn modelId="{8EA8208D-4A6B-434B-B0F8-520D9CB9E4AA}" type="presOf" srcId="{41D554F1-1766-4CAD-8DB0-2CBD8E58D491}" destId="{B312BFCA-20A8-4240-A8A3-D075AEC9FEA6}" srcOrd="1" destOrd="0" presId="urn:microsoft.com/office/officeart/2005/8/layout/hierarchy2"/>
    <dgm:cxn modelId="{7FE71A9A-D582-4732-8F50-87885FCB759E}" srcId="{CD759314-081E-48FD-A280-EE03EA868864}" destId="{C7A23B77-C75F-49DA-948B-11A1A366E159}" srcOrd="1" destOrd="0" parTransId="{BE4E7394-08D5-4C36-A5F7-42FDB3E319DF}" sibTransId="{3D5829E6-AA96-4F08-813D-FE4C59463E49}"/>
    <dgm:cxn modelId="{53FEFF9A-0811-4223-A04F-90CEED8B59D6}" srcId="{CD759314-081E-48FD-A280-EE03EA868864}" destId="{23DBD48F-3719-44B4-9C84-1B633B96C7AA}" srcOrd="0" destOrd="0" parTransId="{41D554F1-1766-4CAD-8DB0-2CBD8E58D491}" sibTransId="{8A3B7C2A-DBE1-4732-871C-223ABC277DD3}"/>
    <dgm:cxn modelId="{4E00ACBA-0148-45FE-9279-78F990826963}" type="presOf" srcId="{41D554F1-1766-4CAD-8DB0-2CBD8E58D491}" destId="{25DACF27-A92D-4D04-8ADD-3E2B4F924DE7}" srcOrd="0" destOrd="0" presId="urn:microsoft.com/office/officeart/2005/8/layout/hierarchy2"/>
    <dgm:cxn modelId="{B38062EE-8FED-4C89-A230-5281FBFE68DD}" type="presOf" srcId="{23DBD48F-3719-44B4-9C84-1B633B96C7AA}" destId="{0F6087E0-4238-407F-92C7-D3D579F918A2}" srcOrd="0" destOrd="0" presId="urn:microsoft.com/office/officeart/2005/8/layout/hierarchy2"/>
    <dgm:cxn modelId="{B780E3FA-7DC9-4306-B6C5-A4D4B1E31ED0}" type="presOf" srcId="{BE4E7394-08D5-4C36-A5F7-42FDB3E319DF}" destId="{5F1768E0-90B0-4F2C-BE51-5184941EF0EF}" srcOrd="1" destOrd="0" presId="urn:microsoft.com/office/officeart/2005/8/layout/hierarchy2"/>
    <dgm:cxn modelId="{B82CE8C4-C007-4618-BBA7-85046D86E3C9}" type="presParOf" srcId="{DD485ACF-A754-4D1B-A9AF-1230D71FD4A1}" destId="{CCE8E5BA-5940-4C7F-B574-84357A878B02}" srcOrd="0" destOrd="0" presId="urn:microsoft.com/office/officeart/2005/8/layout/hierarchy2"/>
    <dgm:cxn modelId="{7857CE0D-A074-4F7E-B091-FF4E9794317A}" type="presParOf" srcId="{CCE8E5BA-5940-4C7F-B574-84357A878B02}" destId="{BD0E22A3-6D59-496E-9BFA-2170187608FD}" srcOrd="0" destOrd="0" presId="urn:microsoft.com/office/officeart/2005/8/layout/hierarchy2"/>
    <dgm:cxn modelId="{728CF598-ADAD-4E2F-8B00-033C17E3F713}" type="presParOf" srcId="{CCE8E5BA-5940-4C7F-B574-84357A878B02}" destId="{DE1A4707-2F3B-490E-957A-F491EDE0F8CC}" srcOrd="1" destOrd="0" presId="urn:microsoft.com/office/officeart/2005/8/layout/hierarchy2"/>
    <dgm:cxn modelId="{47FA09C2-BF31-4E3B-B0CC-9F5F0743F209}" type="presParOf" srcId="{DE1A4707-2F3B-490E-957A-F491EDE0F8CC}" destId="{25DACF27-A92D-4D04-8ADD-3E2B4F924DE7}" srcOrd="0" destOrd="0" presId="urn:microsoft.com/office/officeart/2005/8/layout/hierarchy2"/>
    <dgm:cxn modelId="{439BE093-14DD-4031-852E-46CFF9C4E8C2}" type="presParOf" srcId="{25DACF27-A92D-4D04-8ADD-3E2B4F924DE7}" destId="{B312BFCA-20A8-4240-A8A3-D075AEC9FEA6}" srcOrd="0" destOrd="0" presId="urn:microsoft.com/office/officeart/2005/8/layout/hierarchy2"/>
    <dgm:cxn modelId="{B5C82494-070F-4724-997E-04A47581AEC2}" type="presParOf" srcId="{DE1A4707-2F3B-490E-957A-F491EDE0F8CC}" destId="{2D185472-6F73-4888-8CE6-0F89FFD8092E}" srcOrd="1" destOrd="0" presId="urn:microsoft.com/office/officeart/2005/8/layout/hierarchy2"/>
    <dgm:cxn modelId="{17BAE3F1-2284-40AC-895E-6CCB29F9B8C1}" type="presParOf" srcId="{2D185472-6F73-4888-8CE6-0F89FFD8092E}" destId="{0F6087E0-4238-407F-92C7-D3D579F918A2}" srcOrd="0" destOrd="0" presId="urn:microsoft.com/office/officeart/2005/8/layout/hierarchy2"/>
    <dgm:cxn modelId="{F1595023-2C36-430C-9ED1-F7E60BFB9FCF}" type="presParOf" srcId="{2D185472-6F73-4888-8CE6-0F89FFD8092E}" destId="{41518A2C-C128-474A-9AEE-C41F02ACACF7}" srcOrd="1" destOrd="0" presId="urn:microsoft.com/office/officeart/2005/8/layout/hierarchy2"/>
    <dgm:cxn modelId="{1ABBC76B-DD93-49EE-A2E0-C8F4BDB24AB5}" type="presParOf" srcId="{DE1A4707-2F3B-490E-957A-F491EDE0F8CC}" destId="{640A514C-31F5-4198-9616-2CE9A3429B27}" srcOrd="2" destOrd="0" presId="urn:microsoft.com/office/officeart/2005/8/layout/hierarchy2"/>
    <dgm:cxn modelId="{14DB67C3-6C1C-46D2-A369-5C58A9B47158}" type="presParOf" srcId="{640A514C-31F5-4198-9616-2CE9A3429B27}" destId="{5F1768E0-90B0-4F2C-BE51-5184941EF0EF}" srcOrd="0" destOrd="0" presId="urn:microsoft.com/office/officeart/2005/8/layout/hierarchy2"/>
    <dgm:cxn modelId="{8CEC8DFA-FDF2-4070-8BE2-2B01F8BFC509}" type="presParOf" srcId="{DE1A4707-2F3B-490E-957A-F491EDE0F8CC}" destId="{A8E9585B-9333-4ED5-BA8C-26DFAFC0670C}" srcOrd="3" destOrd="0" presId="urn:microsoft.com/office/officeart/2005/8/layout/hierarchy2"/>
    <dgm:cxn modelId="{6CE27ED0-3406-496F-9E56-707BD2E7C938}" type="presParOf" srcId="{A8E9585B-9333-4ED5-BA8C-26DFAFC0670C}" destId="{D79918DF-0CD6-4611-AC75-3DAD1FC063C0}" srcOrd="0" destOrd="0" presId="urn:microsoft.com/office/officeart/2005/8/layout/hierarchy2"/>
    <dgm:cxn modelId="{1D661D08-7FD8-4D6D-B6DD-BDEA2CEC0082}" type="presParOf" srcId="{A8E9585B-9333-4ED5-BA8C-26DFAFC0670C}" destId="{BED501C7-30C2-4504-9561-8C820664A767}"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8115FDD2-17FE-4614-86AE-84C589787DE9}" type="doc">
      <dgm:prSet loTypeId="urn:microsoft.com/office/officeart/2005/8/layout/hierarchy2" loCatId="hierarchy" qsTypeId="urn:microsoft.com/office/officeart/2005/8/quickstyle/simple1" qsCatId="simple" csTypeId="urn:microsoft.com/office/officeart/2005/8/colors/accent1_2" csCatId="accent1" phldr="1"/>
      <dgm:spPr/>
      <dgm:t>
        <a:bodyPr/>
        <a:lstStyle/>
        <a:p>
          <a:endParaRPr lang="es-ES"/>
        </a:p>
      </dgm:t>
    </dgm:pt>
    <dgm:pt modelId="{CD759314-081E-48FD-A280-EE03EA868864}">
      <dgm:prSet phldrT="[Texto]" custT="1"/>
      <dgm:spPr/>
      <dgm:t>
        <a:bodyPr/>
        <a:lstStyle/>
        <a:p>
          <a:r>
            <a:rPr lang="es-ES" sz="2000"/>
            <a:t>Residuo orgánico rico en N</a:t>
          </a:r>
        </a:p>
      </dgm:t>
    </dgm:pt>
    <dgm:pt modelId="{261A399E-A10A-4ED0-879E-2859314AA5F1}" type="parTrans" cxnId="{8DB15164-D8ED-4973-97D3-3C741C82672B}">
      <dgm:prSet/>
      <dgm:spPr/>
      <dgm:t>
        <a:bodyPr/>
        <a:lstStyle/>
        <a:p>
          <a:endParaRPr lang="es-ES"/>
        </a:p>
      </dgm:t>
    </dgm:pt>
    <dgm:pt modelId="{D41D33DE-BDFD-49B5-B8C4-FEE080B1B115}" type="sibTrans" cxnId="{8DB15164-D8ED-4973-97D3-3C741C82672B}">
      <dgm:prSet/>
      <dgm:spPr/>
      <dgm:t>
        <a:bodyPr/>
        <a:lstStyle/>
        <a:p>
          <a:endParaRPr lang="es-ES"/>
        </a:p>
      </dgm:t>
    </dgm:pt>
    <dgm:pt modelId="{23DBD48F-3719-44B4-9C84-1B633B96C7AA}">
      <dgm:prSet phldrT="[Texto]" custT="1"/>
      <dgm:spPr/>
      <dgm:t>
        <a:bodyPr/>
        <a:lstStyle/>
        <a:p>
          <a:r>
            <a:rPr lang="es-ES" sz="2400">
              <a:solidFill>
                <a:srgbClr val="FFFF00"/>
              </a:solidFill>
            </a:rPr>
            <a:t>PROCESO</a:t>
          </a:r>
        </a:p>
      </dgm:t>
    </dgm:pt>
    <dgm:pt modelId="{41D554F1-1766-4CAD-8DB0-2CBD8E58D491}" type="parTrans" cxnId="{53FEFF9A-0811-4223-A04F-90CEED8B59D6}">
      <dgm:prSet/>
      <dgm:spPr/>
      <dgm:t>
        <a:bodyPr/>
        <a:lstStyle/>
        <a:p>
          <a:endParaRPr lang="es-ES"/>
        </a:p>
      </dgm:t>
    </dgm:pt>
    <dgm:pt modelId="{8A3B7C2A-DBE1-4732-871C-223ABC277DD3}" type="sibTrans" cxnId="{53FEFF9A-0811-4223-A04F-90CEED8B59D6}">
      <dgm:prSet/>
      <dgm:spPr/>
      <dgm:t>
        <a:bodyPr/>
        <a:lstStyle/>
        <a:p>
          <a:endParaRPr lang="es-ES"/>
        </a:p>
      </dgm:t>
    </dgm:pt>
    <dgm:pt modelId="{46461E6D-B6F0-4AAE-A3E7-89D1A17677EB}">
      <dgm:prSet phldrT="[Texto]" custT="1"/>
      <dgm:spPr/>
      <dgm:t>
        <a:bodyPr/>
        <a:lstStyle/>
        <a:p>
          <a:r>
            <a:rPr lang="es-ES" sz="2400"/>
            <a:t>Fracción líquida</a:t>
          </a:r>
        </a:p>
      </dgm:t>
    </dgm:pt>
    <dgm:pt modelId="{8A1C025F-08A0-44BA-971E-84788791D315}" type="parTrans" cxnId="{E7F11A41-AA0C-42D1-B82E-CF41A367F40B}">
      <dgm:prSet/>
      <dgm:spPr/>
      <dgm:t>
        <a:bodyPr/>
        <a:lstStyle/>
        <a:p>
          <a:endParaRPr lang="es-ES"/>
        </a:p>
      </dgm:t>
    </dgm:pt>
    <dgm:pt modelId="{16414F1E-E4D4-4F29-905F-2AAFA5F49E65}" type="sibTrans" cxnId="{E7F11A41-AA0C-42D1-B82E-CF41A367F40B}">
      <dgm:prSet/>
      <dgm:spPr/>
      <dgm:t>
        <a:bodyPr/>
        <a:lstStyle/>
        <a:p>
          <a:endParaRPr lang="es-ES"/>
        </a:p>
      </dgm:t>
    </dgm:pt>
    <dgm:pt modelId="{A9C9F5D8-959A-4099-B60D-391E7E2144F0}">
      <dgm:prSet phldrT="[Texto]" custT="1"/>
      <dgm:spPr/>
      <dgm:t>
        <a:bodyPr/>
        <a:lstStyle/>
        <a:p>
          <a:r>
            <a:rPr lang="es-ES" sz="2400"/>
            <a:t>Fracción sólida</a:t>
          </a:r>
        </a:p>
      </dgm:t>
    </dgm:pt>
    <dgm:pt modelId="{72E417C9-A447-44DD-AC54-206988A0A220}" type="parTrans" cxnId="{5BA162BE-201F-4F85-9B26-4188EF42384F}">
      <dgm:prSet/>
      <dgm:spPr/>
      <dgm:t>
        <a:bodyPr/>
        <a:lstStyle/>
        <a:p>
          <a:endParaRPr lang="es-ES"/>
        </a:p>
      </dgm:t>
    </dgm:pt>
    <dgm:pt modelId="{0B875291-1231-4F11-8FA1-3C9D41D1EED8}" type="sibTrans" cxnId="{5BA162BE-201F-4F85-9B26-4188EF42384F}">
      <dgm:prSet/>
      <dgm:spPr/>
      <dgm:t>
        <a:bodyPr/>
        <a:lstStyle/>
        <a:p>
          <a:endParaRPr lang="es-ES"/>
        </a:p>
      </dgm:t>
    </dgm:pt>
    <dgm:pt modelId="{5AC5EF81-6238-41BA-A9E9-94120740B3DC}">
      <dgm:prSet phldrT="[Texto]" custT="1"/>
      <dgm:spPr/>
      <dgm:t>
        <a:bodyPr/>
        <a:lstStyle/>
        <a:p>
          <a:r>
            <a:rPr lang="es-ES" sz="2400"/>
            <a:t>Fracción gaseosa</a:t>
          </a:r>
        </a:p>
      </dgm:t>
    </dgm:pt>
    <dgm:pt modelId="{99780D45-98D9-49A4-8592-CF626898A9A8}" type="parTrans" cxnId="{29FD8AE7-27B1-456E-83E5-C36818729944}">
      <dgm:prSet/>
      <dgm:spPr/>
      <dgm:t>
        <a:bodyPr/>
        <a:lstStyle/>
        <a:p>
          <a:endParaRPr lang="es-ES"/>
        </a:p>
      </dgm:t>
    </dgm:pt>
    <dgm:pt modelId="{9D855D97-C842-42F0-BAB4-386D885A1253}" type="sibTrans" cxnId="{29FD8AE7-27B1-456E-83E5-C36818729944}">
      <dgm:prSet/>
      <dgm:spPr/>
      <dgm:t>
        <a:bodyPr/>
        <a:lstStyle/>
        <a:p>
          <a:endParaRPr lang="es-ES"/>
        </a:p>
      </dgm:t>
    </dgm:pt>
    <dgm:pt modelId="{107D50FF-7CA4-4D6C-B259-7A0F2F12FB00}">
      <dgm:prSet phldrT="[Texto]" custT="1"/>
      <dgm:spPr/>
      <dgm:t>
        <a:bodyPr/>
        <a:lstStyle/>
        <a:p>
          <a:r>
            <a:rPr lang="es-ES" sz="2000"/>
            <a:t>Aplicación en campo</a:t>
          </a:r>
        </a:p>
      </dgm:t>
    </dgm:pt>
    <dgm:pt modelId="{40962C42-6DD3-41D7-A79E-7BF1E93564E9}" type="parTrans" cxnId="{5104E3AE-F778-4A0B-B7D5-8DE5BB04B2DF}">
      <dgm:prSet/>
      <dgm:spPr/>
      <dgm:t>
        <a:bodyPr/>
        <a:lstStyle/>
        <a:p>
          <a:endParaRPr lang="es-ES"/>
        </a:p>
      </dgm:t>
    </dgm:pt>
    <dgm:pt modelId="{52E2EAF2-67A8-4EB6-A3BE-D05910B4D5DE}" type="sibTrans" cxnId="{5104E3AE-F778-4A0B-B7D5-8DE5BB04B2DF}">
      <dgm:prSet/>
      <dgm:spPr/>
      <dgm:t>
        <a:bodyPr/>
        <a:lstStyle/>
        <a:p>
          <a:endParaRPr lang="es-ES"/>
        </a:p>
      </dgm:t>
    </dgm:pt>
    <dgm:pt modelId="{15A7B4C1-8A27-422E-B62E-1758A6C24DB6}">
      <dgm:prSet phldrT="[Texto]" custT="1"/>
      <dgm:spPr/>
      <dgm:t>
        <a:bodyPr/>
        <a:lstStyle/>
        <a:p>
          <a:r>
            <a:rPr lang="es-ES" sz="2000"/>
            <a:t>Aplicación en campo</a:t>
          </a:r>
        </a:p>
      </dgm:t>
    </dgm:pt>
    <dgm:pt modelId="{86C2516A-DBAE-4D4A-8E29-5C33C268DE73}" type="parTrans" cxnId="{0CA7ED51-CB46-4DE0-9E02-6FB7C0954657}">
      <dgm:prSet/>
      <dgm:spPr/>
      <dgm:t>
        <a:bodyPr/>
        <a:lstStyle/>
        <a:p>
          <a:endParaRPr lang="es-ES"/>
        </a:p>
      </dgm:t>
    </dgm:pt>
    <dgm:pt modelId="{7884673C-EFE8-4B39-A1CA-D44203FF6151}" type="sibTrans" cxnId="{0CA7ED51-CB46-4DE0-9E02-6FB7C0954657}">
      <dgm:prSet/>
      <dgm:spPr/>
      <dgm:t>
        <a:bodyPr/>
        <a:lstStyle/>
        <a:p>
          <a:endParaRPr lang="es-ES"/>
        </a:p>
      </dgm:t>
    </dgm:pt>
    <dgm:pt modelId="{1EEA9FDF-06BF-4ADF-9DFA-2FDB5732A2F6}">
      <dgm:prSet phldrT="[Texto]" custT="1"/>
      <dgm:spPr/>
      <dgm:t>
        <a:bodyPr/>
        <a:lstStyle/>
        <a:p>
          <a:r>
            <a:rPr lang="es-ES" sz="2000"/>
            <a:t>Valorización energética</a:t>
          </a:r>
        </a:p>
      </dgm:t>
    </dgm:pt>
    <dgm:pt modelId="{50E05F56-F897-430D-B975-AEED1EF4AEF1}" type="parTrans" cxnId="{344F845F-7AC6-4BAE-B2FC-3C1B95175491}">
      <dgm:prSet/>
      <dgm:spPr/>
      <dgm:t>
        <a:bodyPr/>
        <a:lstStyle/>
        <a:p>
          <a:endParaRPr lang="es-ES"/>
        </a:p>
      </dgm:t>
    </dgm:pt>
    <dgm:pt modelId="{C98A570B-021B-4632-873E-64142074BCBD}" type="sibTrans" cxnId="{344F845F-7AC6-4BAE-B2FC-3C1B95175491}">
      <dgm:prSet/>
      <dgm:spPr/>
      <dgm:t>
        <a:bodyPr/>
        <a:lstStyle/>
        <a:p>
          <a:endParaRPr lang="es-ES"/>
        </a:p>
      </dgm:t>
    </dgm:pt>
    <dgm:pt modelId="{21962D7F-28BD-42D2-99AE-ECEA9240C65F}">
      <dgm:prSet phldrT="[Texto]" custT="1"/>
      <dgm:spPr/>
      <dgm:t>
        <a:bodyPr/>
        <a:lstStyle/>
        <a:p>
          <a:r>
            <a:rPr lang="es-ES" sz="2000"/>
            <a:t>Fugas</a:t>
          </a:r>
        </a:p>
      </dgm:t>
    </dgm:pt>
    <dgm:pt modelId="{F9B3F1CC-23AC-41BA-BCD5-B8B3455BAA08}" type="parTrans" cxnId="{9894D572-8186-4171-AA2D-0B6AF5BA043F}">
      <dgm:prSet/>
      <dgm:spPr/>
      <dgm:t>
        <a:bodyPr/>
        <a:lstStyle/>
        <a:p>
          <a:endParaRPr lang="es-ES"/>
        </a:p>
      </dgm:t>
    </dgm:pt>
    <dgm:pt modelId="{71AEB4DF-36E2-42EB-973C-39FAC50E9F03}" type="sibTrans" cxnId="{9894D572-8186-4171-AA2D-0B6AF5BA043F}">
      <dgm:prSet/>
      <dgm:spPr/>
      <dgm:t>
        <a:bodyPr/>
        <a:lstStyle/>
        <a:p>
          <a:endParaRPr lang="es-ES"/>
        </a:p>
      </dgm:t>
    </dgm:pt>
    <dgm:pt modelId="{F1F8A1D4-5A66-457B-93AF-55955D118989}">
      <dgm:prSet phldrT="[Texto]" custT="1"/>
      <dgm:spPr/>
      <dgm:t>
        <a:bodyPr/>
        <a:lstStyle/>
        <a:p>
          <a:r>
            <a:rPr lang="es-ES" sz="2000"/>
            <a:t>Valorización</a:t>
          </a:r>
        </a:p>
      </dgm:t>
    </dgm:pt>
    <dgm:pt modelId="{B4E632D4-C5A0-4A4B-A082-925CE539E225}" type="parTrans" cxnId="{4889440D-17D1-484F-A63F-E093766C5EEF}">
      <dgm:prSet/>
      <dgm:spPr/>
      <dgm:t>
        <a:bodyPr/>
        <a:lstStyle/>
        <a:p>
          <a:endParaRPr lang="es-ES"/>
        </a:p>
      </dgm:t>
    </dgm:pt>
    <dgm:pt modelId="{92288B22-74BD-4575-8382-F037C79B6756}" type="sibTrans" cxnId="{4889440D-17D1-484F-A63F-E093766C5EEF}">
      <dgm:prSet/>
      <dgm:spPr/>
      <dgm:t>
        <a:bodyPr/>
        <a:lstStyle/>
        <a:p>
          <a:endParaRPr lang="es-ES"/>
        </a:p>
      </dgm:t>
    </dgm:pt>
    <dgm:pt modelId="{DD485ACF-A754-4D1B-A9AF-1230D71FD4A1}" type="pres">
      <dgm:prSet presAssocID="{8115FDD2-17FE-4614-86AE-84C589787DE9}" presName="diagram" presStyleCnt="0">
        <dgm:presLayoutVars>
          <dgm:chPref val="1"/>
          <dgm:dir/>
          <dgm:animOne val="branch"/>
          <dgm:animLvl val="lvl"/>
          <dgm:resizeHandles val="exact"/>
        </dgm:presLayoutVars>
      </dgm:prSet>
      <dgm:spPr/>
    </dgm:pt>
    <dgm:pt modelId="{CCE8E5BA-5940-4C7F-B574-84357A878B02}" type="pres">
      <dgm:prSet presAssocID="{CD759314-081E-48FD-A280-EE03EA868864}" presName="root1" presStyleCnt="0"/>
      <dgm:spPr/>
    </dgm:pt>
    <dgm:pt modelId="{BD0E22A3-6D59-496E-9BFA-2170187608FD}" type="pres">
      <dgm:prSet presAssocID="{CD759314-081E-48FD-A280-EE03EA868864}" presName="LevelOneTextNode" presStyleLbl="node0" presStyleIdx="0" presStyleCnt="1">
        <dgm:presLayoutVars>
          <dgm:chPref val="3"/>
        </dgm:presLayoutVars>
      </dgm:prSet>
      <dgm:spPr/>
    </dgm:pt>
    <dgm:pt modelId="{DE1A4707-2F3B-490E-957A-F491EDE0F8CC}" type="pres">
      <dgm:prSet presAssocID="{CD759314-081E-48FD-A280-EE03EA868864}" presName="level2hierChild" presStyleCnt="0"/>
      <dgm:spPr/>
    </dgm:pt>
    <dgm:pt modelId="{25DACF27-A92D-4D04-8ADD-3E2B4F924DE7}" type="pres">
      <dgm:prSet presAssocID="{41D554F1-1766-4CAD-8DB0-2CBD8E58D491}" presName="conn2-1" presStyleLbl="parChTrans1D2" presStyleIdx="0" presStyleCnt="1"/>
      <dgm:spPr/>
    </dgm:pt>
    <dgm:pt modelId="{B312BFCA-20A8-4240-A8A3-D075AEC9FEA6}" type="pres">
      <dgm:prSet presAssocID="{41D554F1-1766-4CAD-8DB0-2CBD8E58D491}" presName="connTx" presStyleLbl="parChTrans1D2" presStyleIdx="0" presStyleCnt="1"/>
      <dgm:spPr/>
    </dgm:pt>
    <dgm:pt modelId="{2D185472-6F73-4888-8CE6-0F89FFD8092E}" type="pres">
      <dgm:prSet presAssocID="{23DBD48F-3719-44B4-9C84-1B633B96C7AA}" presName="root2" presStyleCnt="0"/>
      <dgm:spPr/>
    </dgm:pt>
    <dgm:pt modelId="{0F6087E0-4238-407F-92C7-D3D579F918A2}" type="pres">
      <dgm:prSet presAssocID="{23DBD48F-3719-44B4-9C84-1B633B96C7AA}" presName="LevelTwoTextNode" presStyleLbl="node2" presStyleIdx="0" presStyleCnt="1">
        <dgm:presLayoutVars>
          <dgm:chPref val="3"/>
        </dgm:presLayoutVars>
      </dgm:prSet>
      <dgm:spPr/>
    </dgm:pt>
    <dgm:pt modelId="{41518A2C-C128-474A-9AEE-C41F02ACACF7}" type="pres">
      <dgm:prSet presAssocID="{23DBD48F-3719-44B4-9C84-1B633B96C7AA}" presName="level3hierChild" presStyleCnt="0"/>
      <dgm:spPr/>
    </dgm:pt>
    <dgm:pt modelId="{C6248B0B-0BCA-4CE7-936A-1836A4ADE9CB}" type="pres">
      <dgm:prSet presAssocID="{8A1C025F-08A0-44BA-971E-84788791D315}" presName="conn2-1" presStyleLbl="parChTrans1D3" presStyleIdx="0" presStyleCnt="3"/>
      <dgm:spPr/>
    </dgm:pt>
    <dgm:pt modelId="{7628C760-79EB-4BCF-A59E-E18321B4FFF3}" type="pres">
      <dgm:prSet presAssocID="{8A1C025F-08A0-44BA-971E-84788791D315}" presName="connTx" presStyleLbl="parChTrans1D3" presStyleIdx="0" presStyleCnt="3"/>
      <dgm:spPr/>
    </dgm:pt>
    <dgm:pt modelId="{22369491-5035-43E5-B94D-C1A1A1C2018C}" type="pres">
      <dgm:prSet presAssocID="{46461E6D-B6F0-4AAE-A3E7-89D1A17677EB}" presName="root2" presStyleCnt="0"/>
      <dgm:spPr/>
    </dgm:pt>
    <dgm:pt modelId="{928551E3-21FD-4C4B-A009-0C2D9ADCA1A9}" type="pres">
      <dgm:prSet presAssocID="{46461E6D-B6F0-4AAE-A3E7-89D1A17677EB}" presName="LevelTwoTextNode" presStyleLbl="node3" presStyleIdx="0" presStyleCnt="3">
        <dgm:presLayoutVars>
          <dgm:chPref val="3"/>
        </dgm:presLayoutVars>
      </dgm:prSet>
      <dgm:spPr/>
    </dgm:pt>
    <dgm:pt modelId="{F9283C1C-362A-43F2-B444-D8FB4F13170D}" type="pres">
      <dgm:prSet presAssocID="{46461E6D-B6F0-4AAE-A3E7-89D1A17677EB}" presName="level3hierChild" presStyleCnt="0"/>
      <dgm:spPr/>
    </dgm:pt>
    <dgm:pt modelId="{AB2BCEFE-BFDD-4277-8F55-F413EF1CCFC0}" type="pres">
      <dgm:prSet presAssocID="{40962C42-6DD3-41D7-A79E-7BF1E93564E9}" presName="conn2-1" presStyleLbl="parChTrans1D4" presStyleIdx="0" presStyleCnt="5"/>
      <dgm:spPr/>
    </dgm:pt>
    <dgm:pt modelId="{E0410FB3-9451-49FA-A51F-24067AFED785}" type="pres">
      <dgm:prSet presAssocID="{40962C42-6DD3-41D7-A79E-7BF1E93564E9}" presName="connTx" presStyleLbl="parChTrans1D4" presStyleIdx="0" presStyleCnt="5"/>
      <dgm:spPr/>
    </dgm:pt>
    <dgm:pt modelId="{92F47A06-AC14-4E3A-98A8-EE8ED864B50B}" type="pres">
      <dgm:prSet presAssocID="{107D50FF-7CA4-4D6C-B259-7A0F2F12FB00}" presName="root2" presStyleCnt="0"/>
      <dgm:spPr/>
    </dgm:pt>
    <dgm:pt modelId="{264412DA-3D97-47BF-9DFD-52C758026E89}" type="pres">
      <dgm:prSet presAssocID="{107D50FF-7CA4-4D6C-B259-7A0F2F12FB00}" presName="LevelTwoTextNode" presStyleLbl="node4" presStyleIdx="0" presStyleCnt="5">
        <dgm:presLayoutVars>
          <dgm:chPref val="3"/>
        </dgm:presLayoutVars>
      </dgm:prSet>
      <dgm:spPr/>
    </dgm:pt>
    <dgm:pt modelId="{EAD8BBA1-8AAA-4282-BA74-59BC3B843D18}" type="pres">
      <dgm:prSet presAssocID="{107D50FF-7CA4-4D6C-B259-7A0F2F12FB00}" presName="level3hierChild" presStyleCnt="0"/>
      <dgm:spPr/>
    </dgm:pt>
    <dgm:pt modelId="{2D864B11-5336-4D1D-93C6-CE617E5809C6}" type="pres">
      <dgm:prSet presAssocID="{72E417C9-A447-44DD-AC54-206988A0A220}" presName="conn2-1" presStyleLbl="parChTrans1D3" presStyleIdx="1" presStyleCnt="3"/>
      <dgm:spPr/>
    </dgm:pt>
    <dgm:pt modelId="{676B1941-62D9-4FA6-A926-DAFCC3AD73C0}" type="pres">
      <dgm:prSet presAssocID="{72E417C9-A447-44DD-AC54-206988A0A220}" presName="connTx" presStyleLbl="parChTrans1D3" presStyleIdx="1" presStyleCnt="3"/>
      <dgm:spPr/>
    </dgm:pt>
    <dgm:pt modelId="{0BBD446F-A309-4F2B-8E63-55AFC75BD2D1}" type="pres">
      <dgm:prSet presAssocID="{A9C9F5D8-959A-4099-B60D-391E7E2144F0}" presName="root2" presStyleCnt="0"/>
      <dgm:spPr/>
    </dgm:pt>
    <dgm:pt modelId="{C95F2A00-5AB1-48C6-AEB7-E7A51AB81008}" type="pres">
      <dgm:prSet presAssocID="{A9C9F5D8-959A-4099-B60D-391E7E2144F0}" presName="LevelTwoTextNode" presStyleLbl="node3" presStyleIdx="1" presStyleCnt="3">
        <dgm:presLayoutVars>
          <dgm:chPref val="3"/>
        </dgm:presLayoutVars>
      </dgm:prSet>
      <dgm:spPr/>
    </dgm:pt>
    <dgm:pt modelId="{CADD3269-3FD8-4F2F-ADBE-CE5C613F7711}" type="pres">
      <dgm:prSet presAssocID="{A9C9F5D8-959A-4099-B60D-391E7E2144F0}" presName="level3hierChild" presStyleCnt="0"/>
      <dgm:spPr/>
    </dgm:pt>
    <dgm:pt modelId="{A010E831-2C1D-42F3-B061-A245E4AF5F6C}" type="pres">
      <dgm:prSet presAssocID="{86C2516A-DBAE-4D4A-8E29-5C33C268DE73}" presName="conn2-1" presStyleLbl="parChTrans1D4" presStyleIdx="1" presStyleCnt="5"/>
      <dgm:spPr/>
    </dgm:pt>
    <dgm:pt modelId="{75B15E8C-DEC2-4DB1-9FEE-C00BD73298B7}" type="pres">
      <dgm:prSet presAssocID="{86C2516A-DBAE-4D4A-8E29-5C33C268DE73}" presName="connTx" presStyleLbl="parChTrans1D4" presStyleIdx="1" presStyleCnt="5"/>
      <dgm:spPr/>
    </dgm:pt>
    <dgm:pt modelId="{530B2D14-4744-4672-A39D-C270672A70EA}" type="pres">
      <dgm:prSet presAssocID="{15A7B4C1-8A27-422E-B62E-1758A6C24DB6}" presName="root2" presStyleCnt="0"/>
      <dgm:spPr/>
    </dgm:pt>
    <dgm:pt modelId="{33B3C3CC-0700-495E-9FEE-A4820BAA9B1C}" type="pres">
      <dgm:prSet presAssocID="{15A7B4C1-8A27-422E-B62E-1758A6C24DB6}" presName="LevelTwoTextNode" presStyleLbl="node4" presStyleIdx="1" presStyleCnt="5">
        <dgm:presLayoutVars>
          <dgm:chPref val="3"/>
        </dgm:presLayoutVars>
      </dgm:prSet>
      <dgm:spPr/>
    </dgm:pt>
    <dgm:pt modelId="{18BEBFA5-5DC9-46EF-BC2F-1EEF8876F938}" type="pres">
      <dgm:prSet presAssocID="{15A7B4C1-8A27-422E-B62E-1758A6C24DB6}" presName="level3hierChild" presStyleCnt="0"/>
      <dgm:spPr/>
    </dgm:pt>
    <dgm:pt modelId="{C209298A-BBAC-42F0-9EAA-1031035FACFE}" type="pres">
      <dgm:prSet presAssocID="{50E05F56-F897-430D-B975-AEED1EF4AEF1}" presName="conn2-1" presStyleLbl="parChTrans1D4" presStyleIdx="2" presStyleCnt="5"/>
      <dgm:spPr/>
    </dgm:pt>
    <dgm:pt modelId="{89149885-0A5F-4DB6-AF00-55600E307144}" type="pres">
      <dgm:prSet presAssocID="{50E05F56-F897-430D-B975-AEED1EF4AEF1}" presName="connTx" presStyleLbl="parChTrans1D4" presStyleIdx="2" presStyleCnt="5"/>
      <dgm:spPr/>
    </dgm:pt>
    <dgm:pt modelId="{0FF67126-F1CE-4BEC-BB50-F9C8BE03C438}" type="pres">
      <dgm:prSet presAssocID="{1EEA9FDF-06BF-4ADF-9DFA-2FDB5732A2F6}" presName="root2" presStyleCnt="0"/>
      <dgm:spPr/>
    </dgm:pt>
    <dgm:pt modelId="{7311788E-1C46-408E-995C-0CBFBE4CD621}" type="pres">
      <dgm:prSet presAssocID="{1EEA9FDF-06BF-4ADF-9DFA-2FDB5732A2F6}" presName="LevelTwoTextNode" presStyleLbl="node4" presStyleIdx="2" presStyleCnt="5">
        <dgm:presLayoutVars>
          <dgm:chPref val="3"/>
        </dgm:presLayoutVars>
      </dgm:prSet>
      <dgm:spPr/>
    </dgm:pt>
    <dgm:pt modelId="{8A9A41DB-C226-48C4-B011-A9D43469CB76}" type="pres">
      <dgm:prSet presAssocID="{1EEA9FDF-06BF-4ADF-9DFA-2FDB5732A2F6}" presName="level3hierChild" presStyleCnt="0"/>
      <dgm:spPr/>
    </dgm:pt>
    <dgm:pt modelId="{E15D74B0-1BD3-4EDD-8C78-9A4C4DE0B3C1}" type="pres">
      <dgm:prSet presAssocID="{99780D45-98D9-49A4-8592-CF626898A9A8}" presName="conn2-1" presStyleLbl="parChTrans1D3" presStyleIdx="2" presStyleCnt="3"/>
      <dgm:spPr/>
    </dgm:pt>
    <dgm:pt modelId="{3C121BD8-7835-4944-AE28-6A847FE6FD35}" type="pres">
      <dgm:prSet presAssocID="{99780D45-98D9-49A4-8592-CF626898A9A8}" presName="connTx" presStyleLbl="parChTrans1D3" presStyleIdx="2" presStyleCnt="3"/>
      <dgm:spPr/>
    </dgm:pt>
    <dgm:pt modelId="{03F43E80-920D-4BA0-A77F-708A3DE7ED48}" type="pres">
      <dgm:prSet presAssocID="{5AC5EF81-6238-41BA-A9E9-94120740B3DC}" presName="root2" presStyleCnt="0"/>
      <dgm:spPr/>
    </dgm:pt>
    <dgm:pt modelId="{09474895-361F-4A91-9048-5F7B08208933}" type="pres">
      <dgm:prSet presAssocID="{5AC5EF81-6238-41BA-A9E9-94120740B3DC}" presName="LevelTwoTextNode" presStyleLbl="node3" presStyleIdx="2" presStyleCnt="3">
        <dgm:presLayoutVars>
          <dgm:chPref val="3"/>
        </dgm:presLayoutVars>
      </dgm:prSet>
      <dgm:spPr/>
    </dgm:pt>
    <dgm:pt modelId="{0CDB0F34-5F87-4860-834A-66625C01A9D5}" type="pres">
      <dgm:prSet presAssocID="{5AC5EF81-6238-41BA-A9E9-94120740B3DC}" presName="level3hierChild" presStyleCnt="0"/>
      <dgm:spPr/>
    </dgm:pt>
    <dgm:pt modelId="{C5CF55B9-7D2A-4939-8DB1-0D213DEB74E5}" type="pres">
      <dgm:prSet presAssocID="{F9B3F1CC-23AC-41BA-BCD5-B8B3455BAA08}" presName="conn2-1" presStyleLbl="parChTrans1D4" presStyleIdx="3" presStyleCnt="5"/>
      <dgm:spPr/>
    </dgm:pt>
    <dgm:pt modelId="{11C6E4C6-838A-4521-AAAD-6484C6667BFA}" type="pres">
      <dgm:prSet presAssocID="{F9B3F1CC-23AC-41BA-BCD5-B8B3455BAA08}" presName="connTx" presStyleLbl="parChTrans1D4" presStyleIdx="3" presStyleCnt="5"/>
      <dgm:spPr/>
    </dgm:pt>
    <dgm:pt modelId="{D83FBCD5-6EA8-4637-922F-D85D1D1A39A1}" type="pres">
      <dgm:prSet presAssocID="{21962D7F-28BD-42D2-99AE-ECEA9240C65F}" presName="root2" presStyleCnt="0"/>
      <dgm:spPr/>
    </dgm:pt>
    <dgm:pt modelId="{ACC32D5A-C1D7-4D4D-A656-839DBB04E3FF}" type="pres">
      <dgm:prSet presAssocID="{21962D7F-28BD-42D2-99AE-ECEA9240C65F}" presName="LevelTwoTextNode" presStyleLbl="node4" presStyleIdx="3" presStyleCnt="5">
        <dgm:presLayoutVars>
          <dgm:chPref val="3"/>
        </dgm:presLayoutVars>
      </dgm:prSet>
      <dgm:spPr/>
    </dgm:pt>
    <dgm:pt modelId="{54E37C02-AA0C-4F75-9956-AAD9A96E584C}" type="pres">
      <dgm:prSet presAssocID="{21962D7F-28BD-42D2-99AE-ECEA9240C65F}" presName="level3hierChild" presStyleCnt="0"/>
      <dgm:spPr/>
    </dgm:pt>
    <dgm:pt modelId="{A2CE4C33-B19A-4BA6-A021-C136E26ECA13}" type="pres">
      <dgm:prSet presAssocID="{B4E632D4-C5A0-4A4B-A082-925CE539E225}" presName="conn2-1" presStyleLbl="parChTrans1D4" presStyleIdx="4" presStyleCnt="5"/>
      <dgm:spPr/>
    </dgm:pt>
    <dgm:pt modelId="{2FC71BDE-C764-4CED-9519-18B8B0537E2E}" type="pres">
      <dgm:prSet presAssocID="{B4E632D4-C5A0-4A4B-A082-925CE539E225}" presName="connTx" presStyleLbl="parChTrans1D4" presStyleIdx="4" presStyleCnt="5"/>
      <dgm:spPr/>
    </dgm:pt>
    <dgm:pt modelId="{DEAF32CA-EB1E-4BDE-BF28-C729B59965B9}" type="pres">
      <dgm:prSet presAssocID="{F1F8A1D4-5A66-457B-93AF-55955D118989}" presName="root2" presStyleCnt="0"/>
      <dgm:spPr/>
    </dgm:pt>
    <dgm:pt modelId="{710A99AB-E396-4E28-A758-3ACB5DE60348}" type="pres">
      <dgm:prSet presAssocID="{F1F8A1D4-5A66-457B-93AF-55955D118989}" presName="LevelTwoTextNode" presStyleLbl="node4" presStyleIdx="4" presStyleCnt="5">
        <dgm:presLayoutVars>
          <dgm:chPref val="3"/>
        </dgm:presLayoutVars>
      </dgm:prSet>
      <dgm:spPr/>
    </dgm:pt>
    <dgm:pt modelId="{46B0714D-C3EE-4F3E-BFBC-62E676422B38}" type="pres">
      <dgm:prSet presAssocID="{F1F8A1D4-5A66-457B-93AF-55955D118989}" presName="level3hierChild" presStyleCnt="0"/>
      <dgm:spPr/>
    </dgm:pt>
  </dgm:ptLst>
  <dgm:cxnLst>
    <dgm:cxn modelId="{D1149501-0330-493E-9FC1-EDE1E5E83516}" type="presOf" srcId="{1EEA9FDF-06BF-4ADF-9DFA-2FDB5732A2F6}" destId="{7311788E-1C46-408E-995C-0CBFBE4CD621}" srcOrd="0" destOrd="0" presId="urn:microsoft.com/office/officeart/2005/8/layout/hierarchy2"/>
    <dgm:cxn modelId="{4889440D-17D1-484F-A63F-E093766C5EEF}" srcId="{5AC5EF81-6238-41BA-A9E9-94120740B3DC}" destId="{F1F8A1D4-5A66-457B-93AF-55955D118989}" srcOrd="1" destOrd="0" parTransId="{B4E632D4-C5A0-4A4B-A082-925CE539E225}" sibTransId="{92288B22-74BD-4575-8382-F037C79B6756}"/>
    <dgm:cxn modelId="{F5B2A80D-21A3-43DC-9E5F-B353010CF445}" type="presOf" srcId="{F9B3F1CC-23AC-41BA-BCD5-B8B3455BAA08}" destId="{C5CF55B9-7D2A-4939-8DB1-0D213DEB74E5}" srcOrd="0" destOrd="0" presId="urn:microsoft.com/office/officeart/2005/8/layout/hierarchy2"/>
    <dgm:cxn modelId="{4DD1BF12-BD04-4ADA-830E-FEDE5C279A34}" type="presOf" srcId="{8A1C025F-08A0-44BA-971E-84788791D315}" destId="{7628C760-79EB-4BCF-A59E-E18321B4FFF3}" srcOrd="1" destOrd="0" presId="urn:microsoft.com/office/officeart/2005/8/layout/hierarchy2"/>
    <dgm:cxn modelId="{398F9016-83A1-426F-8856-E93705D1EA1A}" type="presOf" srcId="{B4E632D4-C5A0-4A4B-A082-925CE539E225}" destId="{2FC71BDE-C764-4CED-9519-18B8B0537E2E}" srcOrd="1" destOrd="0" presId="urn:microsoft.com/office/officeart/2005/8/layout/hierarchy2"/>
    <dgm:cxn modelId="{ED986E17-6E2F-4426-BECF-CADD33D5787A}" type="presOf" srcId="{F1F8A1D4-5A66-457B-93AF-55955D118989}" destId="{710A99AB-E396-4E28-A758-3ACB5DE60348}" srcOrd="0" destOrd="0" presId="urn:microsoft.com/office/officeart/2005/8/layout/hierarchy2"/>
    <dgm:cxn modelId="{20695524-8D42-4A48-8811-D0794F6DE554}" type="presOf" srcId="{8115FDD2-17FE-4614-86AE-84C589787DE9}" destId="{DD485ACF-A754-4D1B-A9AF-1230D71FD4A1}" srcOrd="0" destOrd="0" presId="urn:microsoft.com/office/officeart/2005/8/layout/hierarchy2"/>
    <dgm:cxn modelId="{9FEE0C28-C094-4379-A267-A191F8C86DE6}" type="presOf" srcId="{41D554F1-1766-4CAD-8DB0-2CBD8E58D491}" destId="{B312BFCA-20A8-4240-A8A3-D075AEC9FEA6}" srcOrd="1" destOrd="0" presId="urn:microsoft.com/office/officeart/2005/8/layout/hierarchy2"/>
    <dgm:cxn modelId="{91A3B132-D031-4C28-94B4-967BC09270A2}" type="presOf" srcId="{15A7B4C1-8A27-422E-B62E-1758A6C24DB6}" destId="{33B3C3CC-0700-495E-9FEE-A4820BAA9B1C}" srcOrd="0" destOrd="0" presId="urn:microsoft.com/office/officeart/2005/8/layout/hierarchy2"/>
    <dgm:cxn modelId="{9867D740-5538-404E-B11C-8D21C0700752}" type="presOf" srcId="{41D554F1-1766-4CAD-8DB0-2CBD8E58D491}" destId="{25DACF27-A92D-4D04-8ADD-3E2B4F924DE7}" srcOrd="0" destOrd="0" presId="urn:microsoft.com/office/officeart/2005/8/layout/hierarchy2"/>
    <dgm:cxn modelId="{344F845F-7AC6-4BAE-B2FC-3C1B95175491}" srcId="{A9C9F5D8-959A-4099-B60D-391E7E2144F0}" destId="{1EEA9FDF-06BF-4ADF-9DFA-2FDB5732A2F6}" srcOrd="1" destOrd="0" parTransId="{50E05F56-F897-430D-B975-AEED1EF4AEF1}" sibTransId="{C98A570B-021B-4632-873E-64142074BCBD}"/>
    <dgm:cxn modelId="{8875FC5F-972A-404D-AFA6-2B7F5F8DA22D}" type="presOf" srcId="{50E05F56-F897-430D-B975-AEED1EF4AEF1}" destId="{C209298A-BBAC-42F0-9EAA-1031035FACFE}" srcOrd="0" destOrd="0" presId="urn:microsoft.com/office/officeart/2005/8/layout/hierarchy2"/>
    <dgm:cxn modelId="{E7F11A41-AA0C-42D1-B82E-CF41A367F40B}" srcId="{23DBD48F-3719-44B4-9C84-1B633B96C7AA}" destId="{46461E6D-B6F0-4AAE-A3E7-89D1A17677EB}" srcOrd="0" destOrd="0" parTransId="{8A1C025F-08A0-44BA-971E-84788791D315}" sibTransId="{16414F1E-E4D4-4F29-905F-2AAFA5F49E65}"/>
    <dgm:cxn modelId="{BB026B63-C993-4635-89D1-20AE20529E93}" type="presOf" srcId="{8A1C025F-08A0-44BA-971E-84788791D315}" destId="{C6248B0B-0BCA-4CE7-936A-1836A4ADE9CB}" srcOrd="0" destOrd="0" presId="urn:microsoft.com/office/officeart/2005/8/layout/hierarchy2"/>
    <dgm:cxn modelId="{8DB15164-D8ED-4973-97D3-3C741C82672B}" srcId="{8115FDD2-17FE-4614-86AE-84C589787DE9}" destId="{CD759314-081E-48FD-A280-EE03EA868864}" srcOrd="0" destOrd="0" parTransId="{261A399E-A10A-4ED0-879E-2859314AA5F1}" sibTransId="{D41D33DE-BDFD-49B5-B8C4-FEE080B1B115}"/>
    <dgm:cxn modelId="{5E914A47-CCF9-4C87-8AA3-E1B0BA035A31}" type="presOf" srcId="{86C2516A-DBAE-4D4A-8E29-5C33C268DE73}" destId="{A010E831-2C1D-42F3-B061-A245E4AF5F6C}" srcOrd="0" destOrd="0" presId="urn:microsoft.com/office/officeart/2005/8/layout/hierarchy2"/>
    <dgm:cxn modelId="{06D24C51-7702-4CEA-AED9-78907E9DE291}" type="presOf" srcId="{B4E632D4-C5A0-4A4B-A082-925CE539E225}" destId="{A2CE4C33-B19A-4BA6-A021-C136E26ECA13}" srcOrd="0" destOrd="0" presId="urn:microsoft.com/office/officeart/2005/8/layout/hierarchy2"/>
    <dgm:cxn modelId="{0CA7ED51-CB46-4DE0-9E02-6FB7C0954657}" srcId="{A9C9F5D8-959A-4099-B60D-391E7E2144F0}" destId="{15A7B4C1-8A27-422E-B62E-1758A6C24DB6}" srcOrd="0" destOrd="0" parTransId="{86C2516A-DBAE-4D4A-8E29-5C33C268DE73}" sibTransId="{7884673C-EFE8-4B39-A1CA-D44203FF6151}"/>
    <dgm:cxn modelId="{9894D572-8186-4171-AA2D-0B6AF5BA043F}" srcId="{5AC5EF81-6238-41BA-A9E9-94120740B3DC}" destId="{21962D7F-28BD-42D2-99AE-ECEA9240C65F}" srcOrd="0" destOrd="0" parTransId="{F9B3F1CC-23AC-41BA-BCD5-B8B3455BAA08}" sibTransId="{71AEB4DF-36E2-42EB-973C-39FAC50E9F03}"/>
    <dgm:cxn modelId="{9A677A54-2F95-4793-AA80-471649A55732}" type="presOf" srcId="{23DBD48F-3719-44B4-9C84-1B633B96C7AA}" destId="{0F6087E0-4238-407F-92C7-D3D579F918A2}" srcOrd="0" destOrd="0" presId="urn:microsoft.com/office/officeart/2005/8/layout/hierarchy2"/>
    <dgm:cxn modelId="{47DB6C8A-627A-4790-9077-96DFFF403D4E}" type="presOf" srcId="{99780D45-98D9-49A4-8592-CF626898A9A8}" destId="{E15D74B0-1BD3-4EDD-8C78-9A4C4DE0B3C1}" srcOrd="0" destOrd="0" presId="urn:microsoft.com/office/officeart/2005/8/layout/hierarchy2"/>
    <dgm:cxn modelId="{79FEE390-56AC-41F0-9EA1-D5713AA2F75D}" type="presOf" srcId="{72E417C9-A447-44DD-AC54-206988A0A220}" destId="{2D864B11-5336-4D1D-93C6-CE617E5809C6}" srcOrd="0" destOrd="0" presId="urn:microsoft.com/office/officeart/2005/8/layout/hierarchy2"/>
    <dgm:cxn modelId="{604E9A97-12D8-4089-9C2A-00932CD74471}" type="presOf" srcId="{5AC5EF81-6238-41BA-A9E9-94120740B3DC}" destId="{09474895-361F-4A91-9048-5F7B08208933}" srcOrd="0" destOrd="0" presId="urn:microsoft.com/office/officeart/2005/8/layout/hierarchy2"/>
    <dgm:cxn modelId="{53FEFF9A-0811-4223-A04F-90CEED8B59D6}" srcId="{CD759314-081E-48FD-A280-EE03EA868864}" destId="{23DBD48F-3719-44B4-9C84-1B633B96C7AA}" srcOrd="0" destOrd="0" parTransId="{41D554F1-1766-4CAD-8DB0-2CBD8E58D491}" sibTransId="{8A3B7C2A-DBE1-4732-871C-223ABC277DD3}"/>
    <dgm:cxn modelId="{A1F31CA0-3463-474C-82F2-1B1117856754}" type="presOf" srcId="{86C2516A-DBAE-4D4A-8E29-5C33C268DE73}" destId="{75B15E8C-DEC2-4DB1-9FEE-C00BD73298B7}" srcOrd="1" destOrd="0" presId="urn:microsoft.com/office/officeart/2005/8/layout/hierarchy2"/>
    <dgm:cxn modelId="{5104E3AE-F778-4A0B-B7D5-8DE5BB04B2DF}" srcId="{46461E6D-B6F0-4AAE-A3E7-89D1A17677EB}" destId="{107D50FF-7CA4-4D6C-B259-7A0F2F12FB00}" srcOrd="0" destOrd="0" parTransId="{40962C42-6DD3-41D7-A79E-7BF1E93564E9}" sibTransId="{52E2EAF2-67A8-4EB6-A3BE-D05910B4D5DE}"/>
    <dgm:cxn modelId="{5BA162BE-201F-4F85-9B26-4188EF42384F}" srcId="{23DBD48F-3719-44B4-9C84-1B633B96C7AA}" destId="{A9C9F5D8-959A-4099-B60D-391E7E2144F0}" srcOrd="1" destOrd="0" parTransId="{72E417C9-A447-44DD-AC54-206988A0A220}" sibTransId="{0B875291-1231-4F11-8FA1-3C9D41D1EED8}"/>
    <dgm:cxn modelId="{2B8BC7BE-6857-48F0-A842-9F9FE94ECFE2}" type="presOf" srcId="{72E417C9-A447-44DD-AC54-206988A0A220}" destId="{676B1941-62D9-4FA6-A926-DAFCC3AD73C0}" srcOrd="1" destOrd="0" presId="urn:microsoft.com/office/officeart/2005/8/layout/hierarchy2"/>
    <dgm:cxn modelId="{68ED51C1-07B6-4049-8A0E-04239FF71298}" type="presOf" srcId="{F9B3F1CC-23AC-41BA-BCD5-B8B3455BAA08}" destId="{11C6E4C6-838A-4521-AAAD-6484C6667BFA}" srcOrd="1" destOrd="0" presId="urn:microsoft.com/office/officeart/2005/8/layout/hierarchy2"/>
    <dgm:cxn modelId="{B57A0CC3-DF1B-4F5E-BD8F-F8EFA32546C7}" type="presOf" srcId="{A9C9F5D8-959A-4099-B60D-391E7E2144F0}" destId="{C95F2A00-5AB1-48C6-AEB7-E7A51AB81008}" srcOrd="0" destOrd="0" presId="urn:microsoft.com/office/officeart/2005/8/layout/hierarchy2"/>
    <dgm:cxn modelId="{8948BCC6-FCFE-4345-A577-238F87CB871A}" type="presOf" srcId="{21962D7F-28BD-42D2-99AE-ECEA9240C65F}" destId="{ACC32D5A-C1D7-4D4D-A656-839DBB04E3FF}" srcOrd="0" destOrd="0" presId="urn:microsoft.com/office/officeart/2005/8/layout/hierarchy2"/>
    <dgm:cxn modelId="{B3861DC8-B174-4526-8C1A-3A162183310C}" type="presOf" srcId="{40962C42-6DD3-41D7-A79E-7BF1E93564E9}" destId="{E0410FB3-9451-49FA-A51F-24067AFED785}" srcOrd="1" destOrd="0" presId="urn:microsoft.com/office/officeart/2005/8/layout/hierarchy2"/>
    <dgm:cxn modelId="{50C533CB-5718-4E4E-8C78-0DC51205B3E1}" type="presOf" srcId="{99780D45-98D9-49A4-8592-CF626898A9A8}" destId="{3C121BD8-7835-4944-AE28-6A847FE6FD35}" srcOrd="1" destOrd="0" presId="urn:microsoft.com/office/officeart/2005/8/layout/hierarchy2"/>
    <dgm:cxn modelId="{8F73A0D4-8301-4380-8E0D-DAD8D6214515}" type="presOf" srcId="{46461E6D-B6F0-4AAE-A3E7-89D1A17677EB}" destId="{928551E3-21FD-4C4B-A009-0C2D9ADCA1A9}" srcOrd="0" destOrd="0" presId="urn:microsoft.com/office/officeart/2005/8/layout/hierarchy2"/>
    <dgm:cxn modelId="{DDF062D5-9B1D-45CF-900E-568E38826C82}" type="presOf" srcId="{CD759314-081E-48FD-A280-EE03EA868864}" destId="{BD0E22A3-6D59-496E-9BFA-2170187608FD}" srcOrd="0" destOrd="0" presId="urn:microsoft.com/office/officeart/2005/8/layout/hierarchy2"/>
    <dgm:cxn modelId="{02C470E4-2576-4D8A-B892-8287A152FE92}" type="presOf" srcId="{50E05F56-F897-430D-B975-AEED1EF4AEF1}" destId="{89149885-0A5F-4DB6-AF00-55600E307144}" srcOrd="1" destOrd="0" presId="urn:microsoft.com/office/officeart/2005/8/layout/hierarchy2"/>
    <dgm:cxn modelId="{29FD8AE7-27B1-456E-83E5-C36818729944}" srcId="{23DBD48F-3719-44B4-9C84-1B633B96C7AA}" destId="{5AC5EF81-6238-41BA-A9E9-94120740B3DC}" srcOrd="2" destOrd="0" parTransId="{99780D45-98D9-49A4-8592-CF626898A9A8}" sibTransId="{9D855D97-C842-42F0-BAB4-386D885A1253}"/>
    <dgm:cxn modelId="{2AF6FFE9-7031-4014-9EB8-70ED3B974C61}" type="presOf" srcId="{107D50FF-7CA4-4D6C-B259-7A0F2F12FB00}" destId="{264412DA-3D97-47BF-9DFD-52C758026E89}" srcOrd="0" destOrd="0" presId="urn:microsoft.com/office/officeart/2005/8/layout/hierarchy2"/>
    <dgm:cxn modelId="{336088EE-ADA8-4F4F-AAFA-1174EBEA761A}" type="presOf" srcId="{40962C42-6DD3-41D7-A79E-7BF1E93564E9}" destId="{AB2BCEFE-BFDD-4277-8F55-F413EF1CCFC0}" srcOrd="0" destOrd="0" presId="urn:microsoft.com/office/officeart/2005/8/layout/hierarchy2"/>
    <dgm:cxn modelId="{44440F5B-C553-4BE8-9BEB-1C296B383D65}" type="presParOf" srcId="{DD485ACF-A754-4D1B-A9AF-1230D71FD4A1}" destId="{CCE8E5BA-5940-4C7F-B574-84357A878B02}" srcOrd="0" destOrd="0" presId="urn:microsoft.com/office/officeart/2005/8/layout/hierarchy2"/>
    <dgm:cxn modelId="{40AF13DA-82CF-4495-B495-12D6601EDAB6}" type="presParOf" srcId="{CCE8E5BA-5940-4C7F-B574-84357A878B02}" destId="{BD0E22A3-6D59-496E-9BFA-2170187608FD}" srcOrd="0" destOrd="0" presId="urn:microsoft.com/office/officeart/2005/8/layout/hierarchy2"/>
    <dgm:cxn modelId="{6644363D-27F6-4F12-962D-1D52259A860C}" type="presParOf" srcId="{CCE8E5BA-5940-4C7F-B574-84357A878B02}" destId="{DE1A4707-2F3B-490E-957A-F491EDE0F8CC}" srcOrd="1" destOrd="0" presId="urn:microsoft.com/office/officeart/2005/8/layout/hierarchy2"/>
    <dgm:cxn modelId="{BBFDF544-F320-4DB3-B0AA-1F78F27014B1}" type="presParOf" srcId="{DE1A4707-2F3B-490E-957A-F491EDE0F8CC}" destId="{25DACF27-A92D-4D04-8ADD-3E2B4F924DE7}" srcOrd="0" destOrd="0" presId="urn:microsoft.com/office/officeart/2005/8/layout/hierarchy2"/>
    <dgm:cxn modelId="{F4C2A8FB-106B-40A0-9FEE-6F696758A098}" type="presParOf" srcId="{25DACF27-A92D-4D04-8ADD-3E2B4F924DE7}" destId="{B312BFCA-20A8-4240-A8A3-D075AEC9FEA6}" srcOrd="0" destOrd="0" presId="urn:microsoft.com/office/officeart/2005/8/layout/hierarchy2"/>
    <dgm:cxn modelId="{D7928276-01A2-43CC-B478-3A0E72785ED8}" type="presParOf" srcId="{DE1A4707-2F3B-490E-957A-F491EDE0F8CC}" destId="{2D185472-6F73-4888-8CE6-0F89FFD8092E}" srcOrd="1" destOrd="0" presId="urn:microsoft.com/office/officeart/2005/8/layout/hierarchy2"/>
    <dgm:cxn modelId="{81860E68-34C4-4393-8DF6-9B344FE01141}" type="presParOf" srcId="{2D185472-6F73-4888-8CE6-0F89FFD8092E}" destId="{0F6087E0-4238-407F-92C7-D3D579F918A2}" srcOrd="0" destOrd="0" presId="urn:microsoft.com/office/officeart/2005/8/layout/hierarchy2"/>
    <dgm:cxn modelId="{44BC53E6-9B49-449C-99B3-3CEED7683CA6}" type="presParOf" srcId="{2D185472-6F73-4888-8CE6-0F89FFD8092E}" destId="{41518A2C-C128-474A-9AEE-C41F02ACACF7}" srcOrd="1" destOrd="0" presId="urn:microsoft.com/office/officeart/2005/8/layout/hierarchy2"/>
    <dgm:cxn modelId="{C40AEC17-60F1-4917-8AAA-0B55231A28F7}" type="presParOf" srcId="{41518A2C-C128-474A-9AEE-C41F02ACACF7}" destId="{C6248B0B-0BCA-4CE7-936A-1836A4ADE9CB}" srcOrd="0" destOrd="0" presId="urn:microsoft.com/office/officeart/2005/8/layout/hierarchy2"/>
    <dgm:cxn modelId="{A1FFB5BD-49CB-4B36-A05F-3360AD228B94}" type="presParOf" srcId="{C6248B0B-0BCA-4CE7-936A-1836A4ADE9CB}" destId="{7628C760-79EB-4BCF-A59E-E18321B4FFF3}" srcOrd="0" destOrd="0" presId="urn:microsoft.com/office/officeart/2005/8/layout/hierarchy2"/>
    <dgm:cxn modelId="{FD695F54-DB5D-44C4-AFE1-4E2625E36B35}" type="presParOf" srcId="{41518A2C-C128-474A-9AEE-C41F02ACACF7}" destId="{22369491-5035-43E5-B94D-C1A1A1C2018C}" srcOrd="1" destOrd="0" presId="urn:microsoft.com/office/officeart/2005/8/layout/hierarchy2"/>
    <dgm:cxn modelId="{D9179254-B659-4B7A-A280-A3561A2A2173}" type="presParOf" srcId="{22369491-5035-43E5-B94D-C1A1A1C2018C}" destId="{928551E3-21FD-4C4B-A009-0C2D9ADCA1A9}" srcOrd="0" destOrd="0" presId="urn:microsoft.com/office/officeart/2005/8/layout/hierarchy2"/>
    <dgm:cxn modelId="{6DD69BBB-73D7-46A1-8D3F-E59FE6A3BF43}" type="presParOf" srcId="{22369491-5035-43E5-B94D-C1A1A1C2018C}" destId="{F9283C1C-362A-43F2-B444-D8FB4F13170D}" srcOrd="1" destOrd="0" presId="urn:microsoft.com/office/officeart/2005/8/layout/hierarchy2"/>
    <dgm:cxn modelId="{011B75A9-DCB0-488C-B8A9-73A250D63254}" type="presParOf" srcId="{F9283C1C-362A-43F2-B444-D8FB4F13170D}" destId="{AB2BCEFE-BFDD-4277-8F55-F413EF1CCFC0}" srcOrd="0" destOrd="0" presId="urn:microsoft.com/office/officeart/2005/8/layout/hierarchy2"/>
    <dgm:cxn modelId="{A82BC2AF-519B-43BC-9292-1E8AE0375551}" type="presParOf" srcId="{AB2BCEFE-BFDD-4277-8F55-F413EF1CCFC0}" destId="{E0410FB3-9451-49FA-A51F-24067AFED785}" srcOrd="0" destOrd="0" presId="urn:microsoft.com/office/officeart/2005/8/layout/hierarchy2"/>
    <dgm:cxn modelId="{765B9C5E-BA7C-4C79-B7D0-5223F25177E4}" type="presParOf" srcId="{F9283C1C-362A-43F2-B444-D8FB4F13170D}" destId="{92F47A06-AC14-4E3A-98A8-EE8ED864B50B}" srcOrd="1" destOrd="0" presId="urn:microsoft.com/office/officeart/2005/8/layout/hierarchy2"/>
    <dgm:cxn modelId="{F3F30106-45F5-433B-A4DC-4E262070CBE2}" type="presParOf" srcId="{92F47A06-AC14-4E3A-98A8-EE8ED864B50B}" destId="{264412DA-3D97-47BF-9DFD-52C758026E89}" srcOrd="0" destOrd="0" presId="urn:microsoft.com/office/officeart/2005/8/layout/hierarchy2"/>
    <dgm:cxn modelId="{B150628A-E90E-41EF-999E-D469ED052AFF}" type="presParOf" srcId="{92F47A06-AC14-4E3A-98A8-EE8ED864B50B}" destId="{EAD8BBA1-8AAA-4282-BA74-59BC3B843D18}" srcOrd="1" destOrd="0" presId="urn:microsoft.com/office/officeart/2005/8/layout/hierarchy2"/>
    <dgm:cxn modelId="{F1F9BBCE-9C8D-4C3C-AF91-58CB16DE2847}" type="presParOf" srcId="{41518A2C-C128-474A-9AEE-C41F02ACACF7}" destId="{2D864B11-5336-4D1D-93C6-CE617E5809C6}" srcOrd="2" destOrd="0" presId="urn:microsoft.com/office/officeart/2005/8/layout/hierarchy2"/>
    <dgm:cxn modelId="{60B6203F-7623-4991-8130-6F7E39A73D1E}" type="presParOf" srcId="{2D864B11-5336-4D1D-93C6-CE617E5809C6}" destId="{676B1941-62D9-4FA6-A926-DAFCC3AD73C0}" srcOrd="0" destOrd="0" presId="urn:microsoft.com/office/officeart/2005/8/layout/hierarchy2"/>
    <dgm:cxn modelId="{AF589D31-5619-408A-A9DE-962261505F4A}" type="presParOf" srcId="{41518A2C-C128-474A-9AEE-C41F02ACACF7}" destId="{0BBD446F-A309-4F2B-8E63-55AFC75BD2D1}" srcOrd="3" destOrd="0" presId="urn:microsoft.com/office/officeart/2005/8/layout/hierarchy2"/>
    <dgm:cxn modelId="{2A741BFC-01FC-421B-AEE6-E39199CCD524}" type="presParOf" srcId="{0BBD446F-A309-4F2B-8E63-55AFC75BD2D1}" destId="{C95F2A00-5AB1-48C6-AEB7-E7A51AB81008}" srcOrd="0" destOrd="0" presId="urn:microsoft.com/office/officeart/2005/8/layout/hierarchy2"/>
    <dgm:cxn modelId="{5BE183F9-8A39-431F-A2E4-BAEDCDC2B646}" type="presParOf" srcId="{0BBD446F-A309-4F2B-8E63-55AFC75BD2D1}" destId="{CADD3269-3FD8-4F2F-ADBE-CE5C613F7711}" srcOrd="1" destOrd="0" presId="urn:microsoft.com/office/officeart/2005/8/layout/hierarchy2"/>
    <dgm:cxn modelId="{A6880173-9909-4970-950A-A8674D7EA4A3}" type="presParOf" srcId="{CADD3269-3FD8-4F2F-ADBE-CE5C613F7711}" destId="{A010E831-2C1D-42F3-B061-A245E4AF5F6C}" srcOrd="0" destOrd="0" presId="urn:microsoft.com/office/officeart/2005/8/layout/hierarchy2"/>
    <dgm:cxn modelId="{C14A6550-E37B-49C5-9425-55F96AFDC615}" type="presParOf" srcId="{A010E831-2C1D-42F3-B061-A245E4AF5F6C}" destId="{75B15E8C-DEC2-4DB1-9FEE-C00BD73298B7}" srcOrd="0" destOrd="0" presId="urn:microsoft.com/office/officeart/2005/8/layout/hierarchy2"/>
    <dgm:cxn modelId="{E3390607-3CBB-43CE-AD76-248DBB221AAC}" type="presParOf" srcId="{CADD3269-3FD8-4F2F-ADBE-CE5C613F7711}" destId="{530B2D14-4744-4672-A39D-C270672A70EA}" srcOrd="1" destOrd="0" presId="urn:microsoft.com/office/officeart/2005/8/layout/hierarchy2"/>
    <dgm:cxn modelId="{A8A8B02F-2A9A-4624-AD81-B23B03965B4D}" type="presParOf" srcId="{530B2D14-4744-4672-A39D-C270672A70EA}" destId="{33B3C3CC-0700-495E-9FEE-A4820BAA9B1C}" srcOrd="0" destOrd="0" presId="urn:microsoft.com/office/officeart/2005/8/layout/hierarchy2"/>
    <dgm:cxn modelId="{DAAF19DC-0D5F-4C95-B883-5C776D7DB303}" type="presParOf" srcId="{530B2D14-4744-4672-A39D-C270672A70EA}" destId="{18BEBFA5-5DC9-46EF-BC2F-1EEF8876F938}" srcOrd="1" destOrd="0" presId="urn:microsoft.com/office/officeart/2005/8/layout/hierarchy2"/>
    <dgm:cxn modelId="{9F53061C-AF1E-4C8C-AE93-D2ED30D493AB}" type="presParOf" srcId="{CADD3269-3FD8-4F2F-ADBE-CE5C613F7711}" destId="{C209298A-BBAC-42F0-9EAA-1031035FACFE}" srcOrd="2" destOrd="0" presId="urn:microsoft.com/office/officeart/2005/8/layout/hierarchy2"/>
    <dgm:cxn modelId="{6D92A76A-C755-4C0B-8F8D-DD88C678DBC6}" type="presParOf" srcId="{C209298A-BBAC-42F0-9EAA-1031035FACFE}" destId="{89149885-0A5F-4DB6-AF00-55600E307144}" srcOrd="0" destOrd="0" presId="urn:microsoft.com/office/officeart/2005/8/layout/hierarchy2"/>
    <dgm:cxn modelId="{B9118140-6567-44C4-83BB-BB9C92718427}" type="presParOf" srcId="{CADD3269-3FD8-4F2F-ADBE-CE5C613F7711}" destId="{0FF67126-F1CE-4BEC-BB50-F9C8BE03C438}" srcOrd="3" destOrd="0" presId="urn:microsoft.com/office/officeart/2005/8/layout/hierarchy2"/>
    <dgm:cxn modelId="{23194EE4-CE68-425B-AA48-8DA34DC16978}" type="presParOf" srcId="{0FF67126-F1CE-4BEC-BB50-F9C8BE03C438}" destId="{7311788E-1C46-408E-995C-0CBFBE4CD621}" srcOrd="0" destOrd="0" presId="urn:microsoft.com/office/officeart/2005/8/layout/hierarchy2"/>
    <dgm:cxn modelId="{C075188B-A8D0-43CC-B630-6DD60E8E4A57}" type="presParOf" srcId="{0FF67126-F1CE-4BEC-BB50-F9C8BE03C438}" destId="{8A9A41DB-C226-48C4-B011-A9D43469CB76}" srcOrd="1" destOrd="0" presId="urn:microsoft.com/office/officeart/2005/8/layout/hierarchy2"/>
    <dgm:cxn modelId="{391F3BF2-8421-4214-A0A3-8718C0272229}" type="presParOf" srcId="{41518A2C-C128-474A-9AEE-C41F02ACACF7}" destId="{E15D74B0-1BD3-4EDD-8C78-9A4C4DE0B3C1}" srcOrd="4" destOrd="0" presId="urn:microsoft.com/office/officeart/2005/8/layout/hierarchy2"/>
    <dgm:cxn modelId="{4F87847F-327B-4C88-8CAC-6DE69B8262EC}" type="presParOf" srcId="{E15D74B0-1BD3-4EDD-8C78-9A4C4DE0B3C1}" destId="{3C121BD8-7835-4944-AE28-6A847FE6FD35}" srcOrd="0" destOrd="0" presId="urn:microsoft.com/office/officeart/2005/8/layout/hierarchy2"/>
    <dgm:cxn modelId="{2F7E9546-8FFD-4BAA-846D-DB4AC84E9E06}" type="presParOf" srcId="{41518A2C-C128-474A-9AEE-C41F02ACACF7}" destId="{03F43E80-920D-4BA0-A77F-708A3DE7ED48}" srcOrd="5" destOrd="0" presId="urn:microsoft.com/office/officeart/2005/8/layout/hierarchy2"/>
    <dgm:cxn modelId="{B3CBE10B-FDC5-456A-912E-1A970926820D}" type="presParOf" srcId="{03F43E80-920D-4BA0-A77F-708A3DE7ED48}" destId="{09474895-361F-4A91-9048-5F7B08208933}" srcOrd="0" destOrd="0" presId="urn:microsoft.com/office/officeart/2005/8/layout/hierarchy2"/>
    <dgm:cxn modelId="{ADF3A8F2-609A-486C-B54B-A0825BDF8482}" type="presParOf" srcId="{03F43E80-920D-4BA0-A77F-708A3DE7ED48}" destId="{0CDB0F34-5F87-4860-834A-66625C01A9D5}" srcOrd="1" destOrd="0" presId="urn:microsoft.com/office/officeart/2005/8/layout/hierarchy2"/>
    <dgm:cxn modelId="{A683415F-7847-4BE4-91DB-D48A32B15E25}" type="presParOf" srcId="{0CDB0F34-5F87-4860-834A-66625C01A9D5}" destId="{C5CF55B9-7D2A-4939-8DB1-0D213DEB74E5}" srcOrd="0" destOrd="0" presId="urn:microsoft.com/office/officeart/2005/8/layout/hierarchy2"/>
    <dgm:cxn modelId="{709EE559-16BC-428B-B77A-80D3FFAAD3C1}" type="presParOf" srcId="{C5CF55B9-7D2A-4939-8DB1-0D213DEB74E5}" destId="{11C6E4C6-838A-4521-AAAD-6484C6667BFA}" srcOrd="0" destOrd="0" presId="urn:microsoft.com/office/officeart/2005/8/layout/hierarchy2"/>
    <dgm:cxn modelId="{2F6BAD8D-4EFB-4EC7-8B82-D6C88744CCB4}" type="presParOf" srcId="{0CDB0F34-5F87-4860-834A-66625C01A9D5}" destId="{D83FBCD5-6EA8-4637-922F-D85D1D1A39A1}" srcOrd="1" destOrd="0" presId="urn:microsoft.com/office/officeart/2005/8/layout/hierarchy2"/>
    <dgm:cxn modelId="{5B9E3494-2BC7-46E4-A85A-A38C26CF1BFE}" type="presParOf" srcId="{D83FBCD5-6EA8-4637-922F-D85D1D1A39A1}" destId="{ACC32D5A-C1D7-4D4D-A656-839DBB04E3FF}" srcOrd="0" destOrd="0" presId="urn:microsoft.com/office/officeart/2005/8/layout/hierarchy2"/>
    <dgm:cxn modelId="{B8CD045A-DAD5-4556-8124-3D603A055313}" type="presParOf" srcId="{D83FBCD5-6EA8-4637-922F-D85D1D1A39A1}" destId="{54E37C02-AA0C-4F75-9956-AAD9A96E584C}" srcOrd="1" destOrd="0" presId="urn:microsoft.com/office/officeart/2005/8/layout/hierarchy2"/>
    <dgm:cxn modelId="{74F6D31B-A63B-426D-B6B1-D665AD4CC4CE}" type="presParOf" srcId="{0CDB0F34-5F87-4860-834A-66625C01A9D5}" destId="{A2CE4C33-B19A-4BA6-A021-C136E26ECA13}" srcOrd="2" destOrd="0" presId="urn:microsoft.com/office/officeart/2005/8/layout/hierarchy2"/>
    <dgm:cxn modelId="{A111A879-A18B-4064-8420-E1D713ADD9AC}" type="presParOf" srcId="{A2CE4C33-B19A-4BA6-A021-C136E26ECA13}" destId="{2FC71BDE-C764-4CED-9519-18B8B0537E2E}" srcOrd="0" destOrd="0" presId="urn:microsoft.com/office/officeart/2005/8/layout/hierarchy2"/>
    <dgm:cxn modelId="{275B419E-21CC-4413-95F4-DFAA07558AEE}" type="presParOf" srcId="{0CDB0F34-5F87-4860-834A-66625C01A9D5}" destId="{DEAF32CA-EB1E-4BDE-BF28-C729B59965B9}" srcOrd="3" destOrd="0" presId="urn:microsoft.com/office/officeart/2005/8/layout/hierarchy2"/>
    <dgm:cxn modelId="{3258C6DA-AAF4-4EFB-98A1-AD475D79393A}" type="presParOf" srcId="{DEAF32CA-EB1E-4BDE-BF28-C729B59965B9}" destId="{710A99AB-E396-4E28-A758-3ACB5DE60348}" srcOrd="0" destOrd="0" presId="urn:microsoft.com/office/officeart/2005/8/layout/hierarchy2"/>
    <dgm:cxn modelId="{A78B851B-4D78-4FEC-A68A-169B013598B9}" type="presParOf" srcId="{DEAF32CA-EB1E-4BDE-BF28-C729B59965B9}" destId="{46B0714D-C3EE-4F3E-BFBC-62E676422B38}" srcOrd="1" destOrd="0" presId="urn:microsoft.com/office/officeart/2005/8/layout/hierarchy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D0E22A3-6D59-496E-9BFA-2170187608FD}">
      <dsp:nvSpPr>
        <dsp:cNvPr id="0" name=""/>
        <dsp:cNvSpPr/>
      </dsp:nvSpPr>
      <dsp:spPr>
        <a:xfrm>
          <a:off x="439329" y="487210"/>
          <a:ext cx="1689704" cy="84485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s-ES" sz="2000" kern="1200"/>
            <a:t>Residuo orgánico rico en N</a:t>
          </a:r>
        </a:p>
      </dsp:txBody>
      <dsp:txXfrm>
        <a:off x="464074" y="511955"/>
        <a:ext cx="1640214" cy="795362"/>
      </dsp:txXfrm>
    </dsp:sp>
    <dsp:sp modelId="{25DACF27-A92D-4D04-8ADD-3E2B4F924DE7}">
      <dsp:nvSpPr>
        <dsp:cNvPr id="0" name=""/>
        <dsp:cNvSpPr/>
      </dsp:nvSpPr>
      <dsp:spPr>
        <a:xfrm rot="19457599">
          <a:off x="2050798" y="624946"/>
          <a:ext cx="832351" cy="83590"/>
        </a:xfrm>
        <a:custGeom>
          <a:avLst/>
          <a:gdLst/>
          <a:ahLst/>
          <a:cxnLst/>
          <a:rect l="0" t="0" r="0" b="0"/>
          <a:pathLst>
            <a:path>
              <a:moveTo>
                <a:pt x="0" y="41795"/>
              </a:moveTo>
              <a:lnTo>
                <a:pt x="832351" y="4179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a:off x="2446165" y="645933"/>
        <a:ext cx="41617" cy="41617"/>
      </dsp:txXfrm>
    </dsp:sp>
    <dsp:sp modelId="{0F6087E0-4238-407F-92C7-D3D579F918A2}">
      <dsp:nvSpPr>
        <dsp:cNvPr id="0" name=""/>
        <dsp:cNvSpPr/>
      </dsp:nvSpPr>
      <dsp:spPr>
        <a:xfrm>
          <a:off x="2804915" y="1420"/>
          <a:ext cx="1689704" cy="84485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1066800">
            <a:lnSpc>
              <a:spcPct val="90000"/>
            </a:lnSpc>
            <a:spcBef>
              <a:spcPct val="0"/>
            </a:spcBef>
            <a:spcAft>
              <a:spcPct val="35000"/>
            </a:spcAft>
            <a:buNone/>
          </a:pPr>
          <a:r>
            <a:rPr lang="es-ES" sz="2400" kern="1200"/>
            <a:t>Aplicación en campo</a:t>
          </a:r>
        </a:p>
      </dsp:txBody>
      <dsp:txXfrm>
        <a:off x="2829660" y="26165"/>
        <a:ext cx="1640214" cy="795362"/>
      </dsp:txXfrm>
    </dsp:sp>
    <dsp:sp modelId="{640A514C-31F5-4198-9616-2CE9A3429B27}">
      <dsp:nvSpPr>
        <dsp:cNvPr id="0" name=""/>
        <dsp:cNvSpPr/>
      </dsp:nvSpPr>
      <dsp:spPr>
        <a:xfrm rot="2142401">
          <a:off x="2050798" y="1110736"/>
          <a:ext cx="832351" cy="83590"/>
        </a:xfrm>
        <a:custGeom>
          <a:avLst/>
          <a:gdLst/>
          <a:ahLst/>
          <a:cxnLst/>
          <a:rect l="0" t="0" r="0" b="0"/>
          <a:pathLst>
            <a:path>
              <a:moveTo>
                <a:pt x="0" y="41795"/>
              </a:moveTo>
              <a:lnTo>
                <a:pt x="832351" y="4179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a:off x="2446165" y="1131723"/>
        <a:ext cx="41617" cy="41617"/>
      </dsp:txXfrm>
    </dsp:sp>
    <dsp:sp modelId="{D79918DF-0CD6-4611-AC75-3DAD1FC063C0}">
      <dsp:nvSpPr>
        <dsp:cNvPr id="0" name=""/>
        <dsp:cNvSpPr/>
      </dsp:nvSpPr>
      <dsp:spPr>
        <a:xfrm>
          <a:off x="2804915" y="973000"/>
          <a:ext cx="1689704" cy="84485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1066800">
            <a:lnSpc>
              <a:spcPct val="90000"/>
            </a:lnSpc>
            <a:spcBef>
              <a:spcPct val="0"/>
            </a:spcBef>
            <a:spcAft>
              <a:spcPct val="35000"/>
            </a:spcAft>
            <a:buNone/>
          </a:pPr>
          <a:r>
            <a:rPr lang="es-ES" sz="2400" kern="1200"/>
            <a:t>Depósito en vertedero</a:t>
          </a:r>
        </a:p>
      </dsp:txBody>
      <dsp:txXfrm>
        <a:off x="2829660" y="997745"/>
        <a:ext cx="1640214" cy="79536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D0E22A3-6D59-496E-9BFA-2170187608FD}">
      <dsp:nvSpPr>
        <dsp:cNvPr id="0" name=""/>
        <dsp:cNvSpPr/>
      </dsp:nvSpPr>
      <dsp:spPr>
        <a:xfrm>
          <a:off x="1257627" y="1599540"/>
          <a:ext cx="1586152" cy="793076"/>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s-ES" sz="2000" kern="1200"/>
            <a:t>Residuo orgánico rico en N</a:t>
          </a:r>
        </a:p>
      </dsp:txBody>
      <dsp:txXfrm>
        <a:off x="1280855" y="1622768"/>
        <a:ext cx="1539696" cy="746620"/>
      </dsp:txXfrm>
    </dsp:sp>
    <dsp:sp modelId="{25DACF27-A92D-4D04-8ADD-3E2B4F924DE7}">
      <dsp:nvSpPr>
        <dsp:cNvPr id="0" name=""/>
        <dsp:cNvSpPr/>
      </dsp:nvSpPr>
      <dsp:spPr>
        <a:xfrm>
          <a:off x="2843780" y="1980032"/>
          <a:ext cx="634461" cy="32092"/>
        </a:xfrm>
        <a:custGeom>
          <a:avLst/>
          <a:gdLst/>
          <a:ahLst/>
          <a:cxnLst/>
          <a:rect l="0" t="0" r="0" b="0"/>
          <a:pathLst>
            <a:path>
              <a:moveTo>
                <a:pt x="0" y="16046"/>
              </a:moveTo>
              <a:lnTo>
                <a:pt x="634461" y="16046"/>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a:off x="3145149" y="1980216"/>
        <a:ext cx="31723" cy="31723"/>
      </dsp:txXfrm>
    </dsp:sp>
    <dsp:sp modelId="{0F6087E0-4238-407F-92C7-D3D579F918A2}">
      <dsp:nvSpPr>
        <dsp:cNvPr id="0" name=""/>
        <dsp:cNvSpPr/>
      </dsp:nvSpPr>
      <dsp:spPr>
        <a:xfrm>
          <a:off x="3478241" y="1599540"/>
          <a:ext cx="1586152" cy="793076"/>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1066800">
            <a:lnSpc>
              <a:spcPct val="90000"/>
            </a:lnSpc>
            <a:spcBef>
              <a:spcPct val="0"/>
            </a:spcBef>
            <a:spcAft>
              <a:spcPct val="35000"/>
            </a:spcAft>
            <a:buNone/>
          </a:pPr>
          <a:r>
            <a:rPr lang="es-ES" sz="2400" kern="1200">
              <a:solidFill>
                <a:srgbClr val="FFFF00"/>
              </a:solidFill>
            </a:rPr>
            <a:t>PROCESO</a:t>
          </a:r>
        </a:p>
      </dsp:txBody>
      <dsp:txXfrm>
        <a:off x="3501469" y="1622768"/>
        <a:ext cx="1539696" cy="746620"/>
      </dsp:txXfrm>
    </dsp:sp>
    <dsp:sp modelId="{C6248B0B-0BCA-4CE7-936A-1836A4ADE9CB}">
      <dsp:nvSpPr>
        <dsp:cNvPr id="0" name=""/>
        <dsp:cNvSpPr/>
      </dsp:nvSpPr>
      <dsp:spPr>
        <a:xfrm rot="17500715">
          <a:off x="4522851" y="1181998"/>
          <a:ext cx="1717547" cy="32092"/>
        </a:xfrm>
        <a:custGeom>
          <a:avLst/>
          <a:gdLst/>
          <a:ahLst/>
          <a:cxnLst/>
          <a:rect l="0" t="0" r="0" b="0"/>
          <a:pathLst>
            <a:path>
              <a:moveTo>
                <a:pt x="0" y="16046"/>
              </a:moveTo>
              <a:lnTo>
                <a:pt x="1717547" y="1604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es-ES" sz="600" kern="1200"/>
        </a:p>
      </dsp:txBody>
      <dsp:txXfrm>
        <a:off x="5338686" y="1155106"/>
        <a:ext cx="85877" cy="85877"/>
      </dsp:txXfrm>
    </dsp:sp>
    <dsp:sp modelId="{928551E3-21FD-4C4B-A009-0C2D9ADCA1A9}">
      <dsp:nvSpPr>
        <dsp:cNvPr id="0" name=""/>
        <dsp:cNvSpPr/>
      </dsp:nvSpPr>
      <dsp:spPr>
        <a:xfrm>
          <a:off x="5698855" y="3473"/>
          <a:ext cx="1586152" cy="793076"/>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1066800">
            <a:lnSpc>
              <a:spcPct val="90000"/>
            </a:lnSpc>
            <a:spcBef>
              <a:spcPct val="0"/>
            </a:spcBef>
            <a:spcAft>
              <a:spcPct val="35000"/>
            </a:spcAft>
            <a:buNone/>
          </a:pPr>
          <a:r>
            <a:rPr lang="es-ES" sz="2400" kern="1200"/>
            <a:t>Fracción líquida</a:t>
          </a:r>
        </a:p>
      </dsp:txBody>
      <dsp:txXfrm>
        <a:off x="5722083" y="26701"/>
        <a:ext cx="1539696" cy="746620"/>
      </dsp:txXfrm>
    </dsp:sp>
    <dsp:sp modelId="{AB2BCEFE-BFDD-4277-8F55-F413EF1CCFC0}">
      <dsp:nvSpPr>
        <dsp:cNvPr id="0" name=""/>
        <dsp:cNvSpPr/>
      </dsp:nvSpPr>
      <dsp:spPr>
        <a:xfrm>
          <a:off x="7285008" y="383965"/>
          <a:ext cx="634461" cy="32092"/>
        </a:xfrm>
        <a:custGeom>
          <a:avLst/>
          <a:gdLst/>
          <a:ahLst/>
          <a:cxnLst/>
          <a:rect l="0" t="0" r="0" b="0"/>
          <a:pathLst>
            <a:path>
              <a:moveTo>
                <a:pt x="0" y="16046"/>
              </a:moveTo>
              <a:lnTo>
                <a:pt x="634461" y="1604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a:off x="7586377" y="384150"/>
        <a:ext cx="31723" cy="31723"/>
      </dsp:txXfrm>
    </dsp:sp>
    <dsp:sp modelId="{264412DA-3D97-47BF-9DFD-52C758026E89}">
      <dsp:nvSpPr>
        <dsp:cNvPr id="0" name=""/>
        <dsp:cNvSpPr/>
      </dsp:nvSpPr>
      <dsp:spPr>
        <a:xfrm>
          <a:off x="7919469" y="3473"/>
          <a:ext cx="1586152" cy="793076"/>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s-ES" sz="2000" kern="1200"/>
            <a:t>Aplicación en campo</a:t>
          </a:r>
        </a:p>
      </dsp:txBody>
      <dsp:txXfrm>
        <a:off x="7942697" y="26701"/>
        <a:ext cx="1539696" cy="746620"/>
      </dsp:txXfrm>
    </dsp:sp>
    <dsp:sp modelId="{2D864B11-5336-4D1D-93C6-CE617E5809C6}">
      <dsp:nvSpPr>
        <dsp:cNvPr id="0" name=""/>
        <dsp:cNvSpPr/>
      </dsp:nvSpPr>
      <dsp:spPr>
        <a:xfrm rot="20413970">
          <a:off x="5044531" y="1866027"/>
          <a:ext cx="674187" cy="32092"/>
        </a:xfrm>
        <a:custGeom>
          <a:avLst/>
          <a:gdLst/>
          <a:ahLst/>
          <a:cxnLst/>
          <a:rect l="0" t="0" r="0" b="0"/>
          <a:pathLst>
            <a:path>
              <a:moveTo>
                <a:pt x="0" y="16046"/>
              </a:moveTo>
              <a:lnTo>
                <a:pt x="674187" y="1604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a:off x="5364770" y="1865219"/>
        <a:ext cx="33709" cy="33709"/>
      </dsp:txXfrm>
    </dsp:sp>
    <dsp:sp modelId="{C95F2A00-5AB1-48C6-AEB7-E7A51AB81008}">
      <dsp:nvSpPr>
        <dsp:cNvPr id="0" name=""/>
        <dsp:cNvSpPr/>
      </dsp:nvSpPr>
      <dsp:spPr>
        <a:xfrm>
          <a:off x="5698855" y="1371530"/>
          <a:ext cx="1586152" cy="793076"/>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1066800">
            <a:lnSpc>
              <a:spcPct val="90000"/>
            </a:lnSpc>
            <a:spcBef>
              <a:spcPct val="0"/>
            </a:spcBef>
            <a:spcAft>
              <a:spcPct val="35000"/>
            </a:spcAft>
            <a:buNone/>
          </a:pPr>
          <a:r>
            <a:rPr lang="es-ES" sz="2400" kern="1200"/>
            <a:t>Fracción sólida</a:t>
          </a:r>
        </a:p>
      </dsp:txBody>
      <dsp:txXfrm>
        <a:off x="5722083" y="1394758"/>
        <a:ext cx="1539696" cy="746620"/>
      </dsp:txXfrm>
    </dsp:sp>
    <dsp:sp modelId="{A010E831-2C1D-42F3-B061-A245E4AF5F6C}">
      <dsp:nvSpPr>
        <dsp:cNvPr id="0" name=""/>
        <dsp:cNvSpPr/>
      </dsp:nvSpPr>
      <dsp:spPr>
        <a:xfrm rot="19457599">
          <a:off x="7211568" y="1524013"/>
          <a:ext cx="781341" cy="32092"/>
        </a:xfrm>
        <a:custGeom>
          <a:avLst/>
          <a:gdLst/>
          <a:ahLst/>
          <a:cxnLst/>
          <a:rect l="0" t="0" r="0" b="0"/>
          <a:pathLst>
            <a:path>
              <a:moveTo>
                <a:pt x="0" y="16046"/>
              </a:moveTo>
              <a:lnTo>
                <a:pt x="781341" y="1604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a:off x="7582705" y="1520526"/>
        <a:ext cx="39067" cy="39067"/>
      </dsp:txXfrm>
    </dsp:sp>
    <dsp:sp modelId="{33B3C3CC-0700-495E-9FEE-A4820BAA9B1C}">
      <dsp:nvSpPr>
        <dsp:cNvPr id="0" name=""/>
        <dsp:cNvSpPr/>
      </dsp:nvSpPr>
      <dsp:spPr>
        <a:xfrm>
          <a:off x="7919469" y="915511"/>
          <a:ext cx="1586152" cy="793076"/>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s-ES" sz="2000" kern="1200"/>
            <a:t>Aplicación en campo</a:t>
          </a:r>
        </a:p>
      </dsp:txBody>
      <dsp:txXfrm>
        <a:off x="7942697" y="938739"/>
        <a:ext cx="1539696" cy="746620"/>
      </dsp:txXfrm>
    </dsp:sp>
    <dsp:sp modelId="{C209298A-BBAC-42F0-9EAA-1031035FACFE}">
      <dsp:nvSpPr>
        <dsp:cNvPr id="0" name=""/>
        <dsp:cNvSpPr/>
      </dsp:nvSpPr>
      <dsp:spPr>
        <a:xfrm rot="2142401">
          <a:off x="7211568" y="1980032"/>
          <a:ext cx="781341" cy="32092"/>
        </a:xfrm>
        <a:custGeom>
          <a:avLst/>
          <a:gdLst/>
          <a:ahLst/>
          <a:cxnLst/>
          <a:rect l="0" t="0" r="0" b="0"/>
          <a:pathLst>
            <a:path>
              <a:moveTo>
                <a:pt x="0" y="16046"/>
              </a:moveTo>
              <a:lnTo>
                <a:pt x="781341" y="1604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a:off x="7582705" y="1976544"/>
        <a:ext cx="39067" cy="39067"/>
      </dsp:txXfrm>
    </dsp:sp>
    <dsp:sp modelId="{7311788E-1C46-408E-995C-0CBFBE4CD621}">
      <dsp:nvSpPr>
        <dsp:cNvPr id="0" name=""/>
        <dsp:cNvSpPr/>
      </dsp:nvSpPr>
      <dsp:spPr>
        <a:xfrm>
          <a:off x="7919469" y="1827549"/>
          <a:ext cx="1586152" cy="793076"/>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s-ES" sz="2000" kern="1200"/>
            <a:t>Valorización energética</a:t>
          </a:r>
        </a:p>
      </dsp:txBody>
      <dsp:txXfrm>
        <a:off x="7942697" y="1850777"/>
        <a:ext cx="1539696" cy="746620"/>
      </dsp:txXfrm>
    </dsp:sp>
    <dsp:sp modelId="{E15D74B0-1BD3-4EDD-8C78-9A4C4DE0B3C1}">
      <dsp:nvSpPr>
        <dsp:cNvPr id="0" name=""/>
        <dsp:cNvSpPr/>
      </dsp:nvSpPr>
      <dsp:spPr>
        <a:xfrm rot="4099285">
          <a:off x="4522851" y="2778065"/>
          <a:ext cx="1717547" cy="32092"/>
        </a:xfrm>
        <a:custGeom>
          <a:avLst/>
          <a:gdLst/>
          <a:ahLst/>
          <a:cxnLst/>
          <a:rect l="0" t="0" r="0" b="0"/>
          <a:pathLst>
            <a:path>
              <a:moveTo>
                <a:pt x="0" y="16046"/>
              </a:moveTo>
              <a:lnTo>
                <a:pt x="1717547" y="1604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es-ES" sz="600" kern="1200"/>
        </a:p>
      </dsp:txBody>
      <dsp:txXfrm>
        <a:off x="5338686" y="2751173"/>
        <a:ext cx="85877" cy="85877"/>
      </dsp:txXfrm>
    </dsp:sp>
    <dsp:sp modelId="{09474895-361F-4A91-9048-5F7B08208933}">
      <dsp:nvSpPr>
        <dsp:cNvPr id="0" name=""/>
        <dsp:cNvSpPr/>
      </dsp:nvSpPr>
      <dsp:spPr>
        <a:xfrm>
          <a:off x="5698855" y="3195606"/>
          <a:ext cx="1586152" cy="793076"/>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1066800">
            <a:lnSpc>
              <a:spcPct val="90000"/>
            </a:lnSpc>
            <a:spcBef>
              <a:spcPct val="0"/>
            </a:spcBef>
            <a:spcAft>
              <a:spcPct val="35000"/>
            </a:spcAft>
            <a:buNone/>
          </a:pPr>
          <a:r>
            <a:rPr lang="es-ES" sz="2400" kern="1200"/>
            <a:t>Fracción gaseosa</a:t>
          </a:r>
        </a:p>
      </dsp:txBody>
      <dsp:txXfrm>
        <a:off x="5722083" y="3218834"/>
        <a:ext cx="1539696" cy="746620"/>
      </dsp:txXfrm>
    </dsp:sp>
    <dsp:sp modelId="{C5CF55B9-7D2A-4939-8DB1-0D213DEB74E5}">
      <dsp:nvSpPr>
        <dsp:cNvPr id="0" name=""/>
        <dsp:cNvSpPr/>
      </dsp:nvSpPr>
      <dsp:spPr>
        <a:xfrm rot="19457599">
          <a:off x="7211568" y="3348089"/>
          <a:ext cx="781341" cy="32092"/>
        </a:xfrm>
        <a:custGeom>
          <a:avLst/>
          <a:gdLst/>
          <a:ahLst/>
          <a:cxnLst/>
          <a:rect l="0" t="0" r="0" b="0"/>
          <a:pathLst>
            <a:path>
              <a:moveTo>
                <a:pt x="0" y="16046"/>
              </a:moveTo>
              <a:lnTo>
                <a:pt x="781341" y="1604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a:off x="7582705" y="3344601"/>
        <a:ext cx="39067" cy="39067"/>
      </dsp:txXfrm>
    </dsp:sp>
    <dsp:sp modelId="{ACC32D5A-C1D7-4D4D-A656-839DBB04E3FF}">
      <dsp:nvSpPr>
        <dsp:cNvPr id="0" name=""/>
        <dsp:cNvSpPr/>
      </dsp:nvSpPr>
      <dsp:spPr>
        <a:xfrm>
          <a:off x="7919469" y="2739587"/>
          <a:ext cx="1586152" cy="793076"/>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s-ES" sz="2000" kern="1200"/>
            <a:t>Fugas</a:t>
          </a:r>
        </a:p>
      </dsp:txBody>
      <dsp:txXfrm>
        <a:off x="7942697" y="2762815"/>
        <a:ext cx="1539696" cy="746620"/>
      </dsp:txXfrm>
    </dsp:sp>
    <dsp:sp modelId="{A2CE4C33-B19A-4BA6-A021-C136E26ECA13}">
      <dsp:nvSpPr>
        <dsp:cNvPr id="0" name=""/>
        <dsp:cNvSpPr/>
      </dsp:nvSpPr>
      <dsp:spPr>
        <a:xfrm rot="2142401">
          <a:off x="7211568" y="3804108"/>
          <a:ext cx="781341" cy="32092"/>
        </a:xfrm>
        <a:custGeom>
          <a:avLst/>
          <a:gdLst/>
          <a:ahLst/>
          <a:cxnLst/>
          <a:rect l="0" t="0" r="0" b="0"/>
          <a:pathLst>
            <a:path>
              <a:moveTo>
                <a:pt x="0" y="16046"/>
              </a:moveTo>
              <a:lnTo>
                <a:pt x="781341" y="1604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a:off x="7582705" y="3800620"/>
        <a:ext cx="39067" cy="39067"/>
      </dsp:txXfrm>
    </dsp:sp>
    <dsp:sp modelId="{710A99AB-E396-4E28-A758-3ACB5DE60348}">
      <dsp:nvSpPr>
        <dsp:cNvPr id="0" name=""/>
        <dsp:cNvSpPr/>
      </dsp:nvSpPr>
      <dsp:spPr>
        <a:xfrm>
          <a:off x="7919469" y="3651625"/>
          <a:ext cx="1586152" cy="793076"/>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s-ES" sz="2000" kern="1200"/>
            <a:t>Valorización</a:t>
          </a:r>
        </a:p>
      </dsp:txBody>
      <dsp:txXfrm>
        <a:off x="7942697" y="3674853"/>
        <a:ext cx="1539696" cy="74662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wmf"/><Relationship Id="rId1" Type="http://schemas.openxmlformats.org/officeDocument/2006/relationships/hyperlink" Target="#'8. Observaciones'!C89"/></Relationships>
</file>

<file path=xl/drawings/drawing1.xml><?xml version="1.0" encoding="utf-8"?>
<xdr:wsDr xmlns:xdr="http://schemas.openxmlformats.org/drawingml/2006/spreadsheetDrawing" xmlns:a="http://schemas.openxmlformats.org/drawingml/2006/main">
  <xdr:twoCellAnchor>
    <xdr:from>
      <xdr:col>1</xdr:col>
      <xdr:colOff>171451</xdr:colOff>
      <xdr:row>4</xdr:row>
      <xdr:rowOff>28576</xdr:rowOff>
    </xdr:from>
    <xdr:to>
      <xdr:col>7</xdr:col>
      <xdr:colOff>533400</xdr:colOff>
      <xdr:row>15</xdr:row>
      <xdr:rowOff>66675</xdr:rowOff>
    </xdr:to>
    <xdr:graphicFrame macro="">
      <xdr:nvGraphicFramePr>
        <xdr:cNvPr id="2" name="1 Diagrama">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0</xdr:colOff>
      <xdr:row>18</xdr:row>
      <xdr:rowOff>28574</xdr:rowOff>
    </xdr:from>
    <xdr:to>
      <xdr:col>14</xdr:col>
      <xdr:colOff>438150</xdr:colOff>
      <xdr:row>45</xdr:row>
      <xdr:rowOff>28575</xdr:rowOff>
    </xdr:to>
    <xdr:graphicFrame macro="">
      <xdr:nvGraphicFramePr>
        <xdr:cNvPr id="3" name="2 Diagrama">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600075</xdr:colOff>
      <xdr:row>3</xdr:row>
      <xdr:rowOff>133350</xdr:rowOff>
    </xdr:from>
    <xdr:to>
      <xdr:col>4</xdr:col>
      <xdr:colOff>762000</xdr:colOff>
      <xdr:row>11</xdr:row>
      <xdr:rowOff>142875</xdr:rowOff>
    </xdr:to>
    <xdr:sp macro="" textlink="">
      <xdr:nvSpPr>
        <xdr:cNvPr id="2" name="1 Abrir llave">
          <a:extLst>
            <a:ext uri="{FF2B5EF4-FFF2-40B4-BE49-F238E27FC236}">
              <a16:creationId xmlns:a16="http://schemas.microsoft.com/office/drawing/2014/main" id="{00000000-0008-0000-0200-000002000000}"/>
            </a:ext>
          </a:extLst>
        </xdr:cNvPr>
        <xdr:cNvSpPr/>
      </xdr:nvSpPr>
      <xdr:spPr>
        <a:xfrm>
          <a:off x="3343275" y="942975"/>
          <a:ext cx="161925" cy="2428875"/>
        </a:xfrm>
        <a:prstGeom prst="leftBrace">
          <a:avLst/>
        </a:prstGeom>
      </xdr:spPr>
      <xdr:style>
        <a:lnRef idx="3">
          <a:schemeClr val="accent1"/>
        </a:lnRef>
        <a:fillRef idx="0">
          <a:schemeClr val="accent1"/>
        </a:fillRef>
        <a:effectRef idx="2">
          <a:schemeClr val="accent1"/>
        </a:effectRef>
        <a:fontRef idx="minor">
          <a:schemeClr val="tx1"/>
        </a:fontRef>
      </xdr:style>
      <xdr:txBody>
        <a:bodyPr vertOverflow="clip" rtlCol="0" anchor="ctr"/>
        <a:lstStyle/>
        <a:p>
          <a:pPr algn="ctr"/>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1266825</xdr:colOff>
      <xdr:row>90</xdr:row>
      <xdr:rowOff>161925</xdr:rowOff>
    </xdr:from>
    <xdr:to>
      <xdr:col>3</xdr:col>
      <xdr:colOff>4252</xdr:colOff>
      <xdr:row>90</xdr:row>
      <xdr:rowOff>209550</xdr:rowOff>
    </xdr:to>
    <xdr:pic>
      <xdr:nvPicPr>
        <xdr:cNvPr id="2" name="6 Imagen" descr="D:\Documents and Settings\enotario\Configuración local\Temp\Temporary Internet Files\Content.IE5\QQXMQY3R\MC900442072[1].wmf">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57775" y="3790950"/>
          <a:ext cx="257175" cy="171450"/>
        </a:xfrm>
        <a:prstGeom prst="rect">
          <a:avLst/>
        </a:prstGeom>
        <a:noFill/>
        <a:ln w="9525">
          <a:noFill/>
          <a:miter lim="800000"/>
          <a:headEnd/>
          <a:tailEnd/>
        </a:ln>
      </xdr:spPr>
    </xdr:pic>
    <xdr:clientData/>
  </xdr:twoCellAnchor>
  <xdr:twoCellAnchor>
    <xdr:from>
      <xdr:col>5</xdr:col>
      <xdr:colOff>352425</xdr:colOff>
      <xdr:row>14</xdr:row>
      <xdr:rowOff>190499</xdr:rowOff>
    </xdr:from>
    <xdr:to>
      <xdr:col>7</xdr:col>
      <xdr:colOff>390525</xdr:colOff>
      <xdr:row>17</xdr:row>
      <xdr:rowOff>38100</xdr:rowOff>
    </xdr:to>
    <xdr:sp macro="" textlink="">
      <xdr:nvSpPr>
        <xdr:cNvPr id="7" name="6 Cheurón">
          <a:extLst>
            <a:ext uri="{FF2B5EF4-FFF2-40B4-BE49-F238E27FC236}">
              <a16:creationId xmlns:a16="http://schemas.microsoft.com/office/drawing/2014/main" id="{00000000-0008-0000-0300-000007000000}"/>
            </a:ext>
          </a:extLst>
        </xdr:cNvPr>
        <xdr:cNvSpPr/>
      </xdr:nvSpPr>
      <xdr:spPr>
        <a:xfrm>
          <a:off x="3219450" y="3171824"/>
          <a:ext cx="1314450" cy="438151"/>
        </a:xfrm>
        <a:prstGeom prst="chevron">
          <a:avLst/>
        </a:prstGeom>
        <a:solidFill>
          <a:schemeClr val="accent5">
            <a:lumMod val="75000"/>
          </a:schemeClr>
        </a:solidFill>
        <a:ln>
          <a:solidFill>
            <a:schemeClr val="bg1"/>
          </a:solidFill>
          <a:prstDash val="solid"/>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ES" sz="1100">
            <a:solidFill>
              <a:schemeClr val="tx1"/>
            </a:solidFill>
          </a:endParaRPr>
        </a:p>
      </xdr:txBody>
    </xdr:sp>
    <xdr:clientData/>
  </xdr:twoCellAnchor>
  <xdr:twoCellAnchor>
    <xdr:from>
      <xdr:col>11</xdr:col>
      <xdr:colOff>51707</xdr:colOff>
      <xdr:row>14</xdr:row>
      <xdr:rowOff>174170</xdr:rowOff>
    </xdr:from>
    <xdr:to>
      <xdr:col>13</xdr:col>
      <xdr:colOff>280307</xdr:colOff>
      <xdr:row>16</xdr:row>
      <xdr:rowOff>179614</xdr:rowOff>
    </xdr:to>
    <xdr:sp macro="" textlink="">
      <xdr:nvSpPr>
        <xdr:cNvPr id="9" name="8 Cheurón">
          <a:extLst>
            <a:ext uri="{FF2B5EF4-FFF2-40B4-BE49-F238E27FC236}">
              <a16:creationId xmlns:a16="http://schemas.microsoft.com/office/drawing/2014/main" id="{00000000-0008-0000-0300-000009000000}"/>
            </a:ext>
          </a:extLst>
        </xdr:cNvPr>
        <xdr:cNvSpPr/>
      </xdr:nvSpPr>
      <xdr:spPr>
        <a:xfrm>
          <a:off x="7141028" y="3031670"/>
          <a:ext cx="1058636" cy="400051"/>
        </a:xfrm>
        <a:prstGeom prst="chevron">
          <a:avLst/>
        </a:prstGeom>
        <a:solidFill>
          <a:schemeClr val="accent6"/>
        </a:solidFill>
        <a:ln>
          <a:solidFill>
            <a:schemeClr val="bg1"/>
          </a:solidFill>
          <a:prstDash val="solid"/>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ES" sz="1100">
            <a:solidFill>
              <a:schemeClr val="tx1"/>
            </a:solidFill>
          </a:endParaRPr>
        </a:p>
      </xdr:txBody>
    </xdr:sp>
    <xdr:clientData/>
  </xdr:twoCellAnchor>
  <xdr:twoCellAnchor>
    <xdr:from>
      <xdr:col>6</xdr:col>
      <xdr:colOff>325531</xdr:colOff>
      <xdr:row>46</xdr:row>
      <xdr:rowOff>43142</xdr:rowOff>
    </xdr:from>
    <xdr:to>
      <xdr:col>8</xdr:col>
      <xdr:colOff>677956</xdr:colOff>
      <xdr:row>48</xdr:row>
      <xdr:rowOff>84044</xdr:rowOff>
    </xdr:to>
    <xdr:sp macro="" textlink="">
      <xdr:nvSpPr>
        <xdr:cNvPr id="12" name="11 Cheurón">
          <a:extLst>
            <a:ext uri="{FF2B5EF4-FFF2-40B4-BE49-F238E27FC236}">
              <a16:creationId xmlns:a16="http://schemas.microsoft.com/office/drawing/2014/main" id="{00000000-0008-0000-0300-00000C000000}"/>
            </a:ext>
          </a:extLst>
        </xdr:cNvPr>
        <xdr:cNvSpPr/>
      </xdr:nvSpPr>
      <xdr:spPr>
        <a:xfrm>
          <a:off x="3878356" y="9234767"/>
          <a:ext cx="1314450" cy="440952"/>
        </a:xfrm>
        <a:prstGeom prst="chevron">
          <a:avLst/>
        </a:prstGeom>
        <a:solidFill>
          <a:schemeClr val="accent5">
            <a:lumMod val="75000"/>
          </a:schemeClr>
        </a:solidFill>
        <a:ln>
          <a:solidFill>
            <a:schemeClr val="bg1"/>
          </a:solidFill>
          <a:prstDash val="solid"/>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ES" sz="1100">
            <a:solidFill>
              <a:schemeClr val="tx1"/>
            </a:solidFill>
          </a:endParaRPr>
        </a:p>
      </xdr:txBody>
    </xdr:sp>
    <xdr:clientData/>
  </xdr:twoCellAnchor>
  <xdr:twoCellAnchor>
    <xdr:from>
      <xdr:col>12</xdr:col>
      <xdr:colOff>47624</xdr:colOff>
      <xdr:row>47</xdr:row>
      <xdr:rowOff>21770</xdr:rowOff>
    </xdr:from>
    <xdr:to>
      <xdr:col>13</xdr:col>
      <xdr:colOff>251731</xdr:colOff>
      <xdr:row>48</xdr:row>
      <xdr:rowOff>104775</xdr:rowOff>
    </xdr:to>
    <xdr:sp macro="" textlink="">
      <xdr:nvSpPr>
        <xdr:cNvPr id="13" name="12 Cheurón">
          <a:extLst>
            <a:ext uri="{FF2B5EF4-FFF2-40B4-BE49-F238E27FC236}">
              <a16:creationId xmlns:a16="http://schemas.microsoft.com/office/drawing/2014/main" id="{00000000-0008-0000-0300-00000D000000}"/>
            </a:ext>
          </a:extLst>
        </xdr:cNvPr>
        <xdr:cNvSpPr/>
      </xdr:nvSpPr>
      <xdr:spPr>
        <a:xfrm>
          <a:off x="7419974" y="9422945"/>
          <a:ext cx="699407" cy="273505"/>
        </a:xfrm>
        <a:prstGeom prst="chevron">
          <a:avLst/>
        </a:prstGeom>
        <a:solidFill>
          <a:schemeClr val="accent6"/>
        </a:solidFill>
        <a:ln>
          <a:solidFill>
            <a:schemeClr val="bg1"/>
          </a:solidFill>
          <a:prstDash val="solid"/>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E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P&#250;blica/FES/2.%20METODOLOG&#205;AS/Metodologias_2017%20(AGRI)/Ex%20post%20NUEVA%202018/MET%20PC%20_Residuo%20Organico%20rico%20N%20EX%20POST%202017%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P&#250;blica/FES/2.%20METODOLOG&#205;AS/2017/Metodologias_2017%20(AGRI)/Ex%20ante%20NUEVA%202018/Anterior/2018_NUEVA%20EXANTE%20propuesta%20V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GCACC\MITIGACION\HUELLA%20DE%20CARBONO\00.REGISTRO\A.HUELLA%20CARBONO\02_ACTUAL%20WEB_HC\2017_05_18%20calculadora_hc2007_2016_v9_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GCACC\MITIGACION\HUELLA%20DE%20CARBONO\00.REGISTRO\A.HUELLA%20CARBONO\02_ACTUAL%20WEB_HC\2017_05_10%20calculadorahc_cultivos_v6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cance y contenido"/>
      <sheetName val="Diagrama de flujo"/>
      <sheetName val="Emisiones línea base (EB)"/>
      <sheetName val="Emisiones línea proyecto (EP)"/>
      <sheetName val="Resumen emisiones"/>
      <sheetName val="Calculadora DIG_COMPOS"/>
      <sheetName val="Listas calculos"/>
    </sheetNames>
    <sheetDataSet>
      <sheetData sheetId="0" refreshError="1"/>
      <sheetData sheetId="1" refreshError="1"/>
      <sheetData sheetId="2" refreshError="1"/>
      <sheetData sheetId="3" refreshError="1"/>
      <sheetData sheetId="4" refreshError="1"/>
      <sheetData sheetId="5" refreshError="1"/>
      <sheetData sheetId="6">
        <row r="4">
          <cell r="B4" t="str">
            <v>APLICACIÓN EN CAMPO</v>
          </cell>
        </row>
        <row r="5">
          <cell r="B5" t="str">
            <v>VALORIZACIÓN ENERGÉTICA</v>
          </cell>
        </row>
        <row r="6">
          <cell r="B6" t="str">
            <v>VERTEDERO</v>
          </cell>
        </row>
        <row r="8">
          <cell r="B8" t="str">
            <v>Combustible</v>
          </cell>
        </row>
        <row r="9">
          <cell r="B9" t="str">
            <v>Biomasa (kg)</v>
          </cell>
        </row>
        <row r="10">
          <cell r="B10" t="str">
            <v>Carbón de importación (kg)</v>
          </cell>
        </row>
        <row r="11">
          <cell r="B11" t="str">
            <v>Carbón nacional (kg)</v>
          </cell>
        </row>
        <row r="12">
          <cell r="B12" t="str">
            <v>Coque de petróleo (kg)</v>
          </cell>
        </row>
        <row r="13">
          <cell r="B13" t="str">
            <v>Fracción solida (t)</v>
          </cell>
        </row>
        <row r="14">
          <cell r="B14" t="str">
            <v>Fueloleo (kg)</v>
          </cell>
        </row>
        <row r="15">
          <cell r="B15" t="str">
            <v>Gas butano (kg)</v>
          </cell>
        </row>
        <row r="16">
          <cell r="B16" t="str">
            <v>Gas natural (kWh)*</v>
          </cell>
        </row>
        <row r="17">
          <cell r="B17" t="str">
            <v>Gas propano (kg)</v>
          </cell>
        </row>
        <row r="18">
          <cell r="B18" t="str">
            <v>Gasóleo C (l)</v>
          </cell>
        </row>
        <row r="19">
          <cell r="B19" t="str">
            <v>Gasolina (l)</v>
          </cell>
        </row>
        <row r="20">
          <cell r="B20" t="str">
            <v>GLP genérico (l)</v>
          </cell>
        </row>
        <row r="21">
          <cell r="B21" t="str">
            <v>Biogas (t de CH4)</v>
          </cell>
        </row>
        <row r="22">
          <cell r="B22" t="str">
            <v>Otros (ud)</v>
          </cell>
        </row>
        <row r="29">
          <cell r="B29" t="str">
            <v>Separación líquido-sólido</v>
          </cell>
        </row>
        <row r="30">
          <cell r="B30" t="str">
            <v>Biodigestión</v>
          </cell>
        </row>
        <row r="31">
          <cell r="B31" t="str">
            <v>Compostaje</v>
          </cell>
        </row>
        <row r="32">
          <cell r="B32" t="str">
            <v>Nitrificación - Desnitrificación</v>
          </cell>
        </row>
        <row r="33">
          <cell r="B33" t="str">
            <v>Secado</v>
          </cell>
        </row>
        <row r="34">
          <cell r="B34" t="str">
            <v>Almacenaje</v>
          </cell>
        </row>
        <row r="35">
          <cell r="B35" t="str">
            <v>Otros</v>
          </cell>
        </row>
        <row r="44">
          <cell r="B44" t="str">
            <v>Papel y textiles</v>
          </cell>
        </row>
        <row r="45">
          <cell r="B45" t="str">
            <v>Residuos vegetales y otros orgánicos no alimentarios</v>
          </cell>
        </row>
        <row r="46">
          <cell r="B46" t="str">
            <v>Residuos alimentarios</v>
          </cell>
        </row>
        <row r="47">
          <cell r="B47" t="str">
            <v>Madera y similares</v>
          </cell>
        </row>
        <row r="48">
          <cell r="B48" t="str">
            <v>Rechazo
compostaje</v>
          </cell>
        </row>
        <row r="49">
          <cell r="B49" t="str">
            <v>Lodos
EDAR
(masa seca)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isiones línea base (EB)"/>
      <sheetName val="Emisiones línea proyecto (EP)"/>
      <sheetName val="Resumen emisiones"/>
      <sheetName val="Hoja1"/>
      <sheetName val="Nº Efectivos"/>
    </sheetNames>
    <sheetDataSet>
      <sheetData sheetId="0"/>
      <sheetData sheetId="1"/>
      <sheetData sheetId="2"/>
      <sheetData sheetId="3">
        <row r="4">
          <cell r="B4" t="str">
            <v>APLICACIÓN EN CAMPO</v>
          </cell>
          <cell r="F4" t="str">
            <v>Albacete</v>
          </cell>
        </row>
        <row r="5">
          <cell r="B5" t="str">
            <v>VALORIZACIÓN ENERGÉTICA</v>
          </cell>
          <cell r="F5" t="str">
            <v>Alicante/Alacant</v>
          </cell>
        </row>
        <row r="6">
          <cell r="B6" t="str">
            <v>VERTEDERO</v>
          </cell>
          <cell r="F6" t="str">
            <v>Almería</v>
          </cell>
        </row>
        <row r="7">
          <cell r="F7" t="str">
            <v>Araba/Álava</v>
          </cell>
        </row>
        <row r="8">
          <cell r="F8" t="str">
            <v>Asturias</v>
          </cell>
        </row>
        <row r="9">
          <cell r="B9" t="str">
            <v>Biomasa (kg)</v>
          </cell>
          <cell r="F9" t="str">
            <v>Ávila</v>
          </cell>
        </row>
        <row r="10">
          <cell r="B10" t="str">
            <v>Carbón de importación (kg)</v>
          </cell>
          <cell r="F10" t="str">
            <v>Badajoz</v>
          </cell>
        </row>
        <row r="11">
          <cell r="B11" t="str">
            <v>Carbón nacional (kg)</v>
          </cell>
          <cell r="F11" t="str">
            <v>Balears, Illes</v>
          </cell>
        </row>
        <row r="12">
          <cell r="B12" t="str">
            <v>Coque de petróleo (kg)</v>
          </cell>
          <cell r="F12" t="str">
            <v>Barcelona</v>
          </cell>
        </row>
        <row r="13">
          <cell r="B13" t="str">
            <v>Fueloleo (kg)</v>
          </cell>
          <cell r="F13" t="str">
            <v>Bizkaia</v>
          </cell>
        </row>
        <row r="14">
          <cell r="B14" t="str">
            <v>Gas butano (kg)</v>
          </cell>
          <cell r="F14" t="str">
            <v>Burgos</v>
          </cell>
        </row>
        <row r="15">
          <cell r="B15" t="str">
            <v>Gas natural (kWh)*</v>
          </cell>
          <cell r="F15" t="str">
            <v>Cáceres</v>
          </cell>
        </row>
        <row r="16">
          <cell r="B16" t="str">
            <v>Gas propano (kg)</v>
          </cell>
          <cell r="F16" t="str">
            <v>Cádiz</v>
          </cell>
        </row>
        <row r="17">
          <cell r="B17" t="str">
            <v>Gasóleo C (l)</v>
          </cell>
          <cell r="F17" t="str">
            <v>Cantabria</v>
          </cell>
        </row>
        <row r="18">
          <cell r="F18" t="str">
            <v>Castellón/Castelló</v>
          </cell>
        </row>
        <row r="19">
          <cell r="F19" t="str">
            <v>Ciudad Real</v>
          </cell>
        </row>
        <row r="20">
          <cell r="F20" t="str">
            <v>Córdoba</v>
          </cell>
        </row>
        <row r="21">
          <cell r="F21" t="str">
            <v>Coruña, A</v>
          </cell>
        </row>
        <row r="22">
          <cell r="F22" t="str">
            <v>Cuenca</v>
          </cell>
        </row>
        <row r="23">
          <cell r="F23" t="str">
            <v>Gipuzkoa</v>
          </cell>
        </row>
        <row r="24">
          <cell r="F24" t="str">
            <v>Girona</v>
          </cell>
        </row>
        <row r="25">
          <cell r="F25" t="str">
            <v>Granada</v>
          </cell>
        </row>
        <row r="26">
          <cell r="F26" t="str">
            <v>Guadalajara</v>
          </cell>
        </row>
        <row r="27">
          <cell r="F27" t="str">
            <v>Huelva</v>
          </cell>
        </row>
        <row r="28">
          <cell r="B28" t="str">
            <v>Separación líquido-sólido</v>
          </cell>
          <cell r="F28" t="str">
            <v>Huesca</v>
          </cell>
        </row>
        <row r="29">
          <cell r="B29" t="str">
            <v>Biodigestión</v>
          </cell>
          <cell r="F29" t="str">
            <v>Jaén</v>
          </cell>
        </row>
        <row r="30">
          <cell r="B30" t="str">
            <v>Compostaje</v>
          </cell>
          <cell r="F30" t="str">
            <v>León</v>
          </cell>
        </row>
        <row r="31">
          <cell r="B31" t="str">
            <v>Nitrificación - Desnitrificación</v>
          </cell>
          <cell r="F31" t="str">
            <v>Lleida</v>
          </cell>
        </row>
        <row r="32">
          <cell r="B32" t="str">
            <v>Secado</v>
          </cell>
          <cell r="F32" t="str">
            <v>Lugo</v>
          </cell>
        </row>
        <row r="33">
          <cell r="B33" t="str">
            <v>Otros</v>
          </cell>
          <cell r="F33" t="str">
            <v>Madrid</v>
          </cell>
        </row>
        <row r="34">
          <cell r="F34" t="str">
            <v>Málaga</v>
          </cell>
        </row>
        <row r="35">
          <cell r="F35" t="str">
            <v>Murcia</v>
          </cell>
        </row>
        <row r="36">
          <cell r="F36" t="str">
            <v>Navarra</v>
          </cell>
        </row>
        <row r="37">
          <cell r="F37" t="str">
            <v>Ourense</v>
          </cell>
        </row>
        <row r="38">
          <cell r="F38" t="str">
            <v>Palencia</v>
          </cell>
        </row>
        <row r="39">
          <cell r="F39" t="str">
            <v>Palmas, Las</v>
          </cell>
        </row>
        <row r="40">
          <cell r="F40" t="str">
            <v>Pontevedra</v>
          </cell>
        </row>
        <row r="41">
          <cell r="F41" t="str">
            <v>Rioja, La</v>
          </cell>
        </row>
        <row r="42">
          <cell r="B42" t="str">
            <v>Papel y textiles</v>
          </cell>
          <cell r="F42" t="str">
            <v>Salamanca</v>
          </cell>
        </row>
        <row r="43">
          <cell r="B43" t="str">
            <v>Residuos vegetales y otros orgánicos no alimentarios</v>
          </cell>
          <cell r="F43" t="str">
            <v>Santa Cruz de Tenerife</v>
          </cell>
        </row>
        <row r="44">
          <cell r="B44" t="str">
            <v>Residuos alimentarios</v>
          </cell>
          <cell r="F44" t="str">
            <v>Segovia</v>
          </cell>
        </row>
        <row r="45">
          <cell r="B45" t="str">
            <v>Madera y similares</v>
          </cell>
          <cell r="F45" t="str">
            <v>Sevilla</v>
          </cell>
        </row>
        <row r="46">
          <cell r="B46" t="str">
            <v>Rechazo
compostaje</v>
          </cell>
          <cell r="F46" t="str">
            <v>Soria</v>
          </cell>
        </row>
        <row r="47">
          <cell r="B47" t="str">
            <v>Lodos
EDAR
(masa seca)</v>
          </cell>
          <cell r="F47" t="str">
            <v>Tarragona</v>
          </cell>
        </row>
        <row r="48">
          <cell r="F48" t="str">
            <v>Teruel</v>
          </cell>
        </row>
        <row r="49">
          <cell r="F49" t="str">
            <v>Toledo</v>
          </cell>
        </row>
        <row r="50">
          <cell r="F50" t="str">
            <v>Valencia/València</v>
          </cell>
        </row>
        <row r="51">
          <cell r="F51" t="str">
            <v>Valladolid</v>
          </cell>
        </row>
        <row r="52">
          <cell r="F52" t="str">
            <v>Zamora</v>
          </cell>
        </row>
        <row r="53">
          <cell r="F53" t="str">
            <v>Zaragoza</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E INSTRUCCIONES"/>
      <sheetName val="1_Datos generales organización"/>
      <sheetName val="2_Combustibles fósiles"/>
      <sheetName val="3_Fluorados"/>
      <sheetName val="4_Electricidad"/>
      <sheetName val="5_Información adicional"/>
      <sheetName val="6_Resultados"/>
      <sheetName val="7_Factores de emisión"/>
      <sheetName val="8. Observaciones"/>
      <sheetName val="9. Revisiones calculadora"/>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22">
          <cell r="H122" t="str">
            <v xml:space="preserve">Sí </v>
          </cell>
        </row>
        <row r="123">
          <cell r="H12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E INSTRUCCIONES"/>
      <sheetName val="1_Datos generales organización"/>
      <sheetName val="2_Datos_Cultivos"/>
      <sheetName val="3_Cultivos"/>
      <sheetName val="4_Combustibles fósiles"/>
      <sheetName val="5_Fluorados"/>
      <sheetName val="6_Electricidad"/>
      <sheetName val="7_Información adicional"/>
      <sheetName val="8_Resultados"/>
      <sheetName val="9_Factores de emisión"/>
      <sheetName val="10. Observaciones"/>
      <sheetName val="11. Revisiones calculadora"/>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81">
          <cell r="D281" t="str">
            <v xml:space="preserve">Laboreo tradicional </v>
          </cell>
        </row>
        <row r="282">
          <cell r="D282" t="str">
            <v xml:space="preserve">Laboreo mínimo </v>
          </cell>
        </row>
        <row r="283">
          <cell r="D283" t="str">
            <v>Cubierta vegetal espontánea</v>
          </cell>
        </row>
        <row r="284">
          <cell r="D284" t="str">
            <v>Cubierta vegetal sembrada</v>
          </cell>
        </row>
        <row r="285">
          <cell r="D285" t="str">
            <v xml:space="preserve">Cubierta inerte </v>
          </cell>
        </row>
        <row r="286">
          <cell r="D286" t="str">
            <v xml:space="preserve">Sin mantenimiento </v>
          </cell>
        </row>
        <row r="287">
          <cell r="D287" t="str">
            <v xml:space="preserve">No laboreo </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nsulta desde DANIEL_2" headers="0" backgroundRefresh="0" growShrinkType="overwriteClear" adjustColumnWidth="0" connectionId="6" xr16:uid="{00000000-0016-0000-0300-000000000000}" autoFormatId="16" applyNumberFormats="0" applyBorderFormats="0" applyFontFormats="1" applyPatternFormats="1" applyAlignmentFormats="0" applyWidthHeightFormats="0">
  <queryTableRefresh preserveSortFilterLayout="0" headersInLastRefresh="0" nextId="9">
    <queryTableFields count="2">
      <queryTableField id="6" name="E.NE/E.CANTIDAD"/>
      <queryTableField id="7" name="FE_EST_N2O"/>
    </queryTableFields>
    <queryTableDeletedFields count="5">
      <deletedField name="CODIGO"/>
      <deletedField name="CATEGORIA"/>
      <deletedField name="PROVINCIA"/>
      <deletedField name="NOMBRE"/>
      <deletedField name="ANIMAL"/>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Consulta desde DANIEL_2" headers="0" backgroundRefresh="0" growShrinkType="overwriteClear" adjustColumnWidth="0" connectionId="1" xr16:uid="{00000000-0016-0000-0500-000002000000}" autoFormatId="16" applyNumberFormats="0" applyBorderFormats="0" applyFontFormats="1" applyPatternFormats="1" applyAlignmentFormats="0" applyWidthHeightFormats="0">
  <queryTableRefresh preserveSortFilterLayout="0" headersInLastRefresh="0" nextId="8">
    <queryTableFields count="1">
      <queryTableField id="6" name="E.NE/E.CANTIDAD"/>
    </queryTableFields>
    <queryTableDeletedFields count="6">
      <deletedField name="ANIMAL"/>
      <deletedField name="CODIGO"/>
      <deletedField name="CATEGORIA"/>
      <deletedField name="PROVINCIA"/>
      <deletedField name="NOMBRE"/>
      <deletedField name="FE_EST_N2O"/>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Consulta desde DANIEL_1" headers="0" backgroundRefresh="0" growShrinkType="overwriteClear" adjustColumnWidth="0" connectionId="2" xr16:uid="{00000000-0016-0000-0500-000001000000}" autoFormatId="16" applyNumberFormats="0" applyBorderFormats="0" applyFontFormats="1" applyPatternFormats="1" applyAlignmentFormats="0" applyWidthHeightFormats="0">
  <queryTableRefresh preserveSortFilterLayout="0" headersInLastRefresh="0" nextId="8">
    <queryTableFields count="1">
      <queryTableField id="6" name="E.NE/E.CANTIDAD"/>
    </queryTableFields>
    <queryTableDeletedFields count="6">
      <deletedField name="ANIMAL"/>
      <deletedField name="CODIGO"/>
      <deletedField name="CATEGORIA"/>
      <deletedField name="PROVINCIA"/>
      <deletedField name="NOMBRE"/>
      <deletedField name="FE_EST_N2O"/>
    </queryTableDeletedFields>
  </queryTableRefresh>
</query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26"/>
  <sheetViews>
    <sheetView workbookViewId="0">
      <selection activeCell="K8" sqref="K8"/>
    </sheetView>
  </sheetViews>
  <sheetFormatPr baseColWidth="10" defaultColWidth="11.42578125" defaultRowHeight="14.25" x14ac:dyDescent="0.2"/>
  <cols>
    <col min="1" max="16384" width="11.42578125" style="128"/>
  </cols>
  <sheetData>
    <row r="2" spans="2:14" ht="15" x14ac:dyDescent="0.25">
      <c r="B2" s="223">
        <v>44593</v>
      </c>
    </row>
    <row r="3" spans="2:14" x14ac:dyDescent="0.2">
      <c r="B3" s="127"/>
    </row>
    <row r="4" spans="2:14" ht="14.25" customHeight="1" x14ac:dyDescent="0.2">
      <c r="B4" s="225" t="s">
        <v>471</v>
      </c>
      <c r="C4" s="225"/>
      <c r="D4" s="225"/>
      <c r="E4" s="225"/>
      <c r="F4" s="225"/>
      <c r="G4" s="225"/>
      <c r="H4" s="225"/>
      <c r="I4" s="225"/>
      <c r="J4" s="225"/>
      <c r="K4" s="225"/>
      <c r="L4" s="225"/>
      <c r="M4" s="225"/>
      <c r="N4" s="225"/>
    </row>
    <row r="5" spans="2:14" x14ac:dyDescent="0.2">
      <c r="B5" s="225"/>
      <c r="C5" s="225"/>
      <c r="D5" s="225"/>
      <c r="E5" s="225"/>
      <c r="F5" s="225"/>
      <c r="G5" s="225"/>
      <c r="H5" s="225"/>
      <c r="I5" s="225"/>
      <c r="J5" s="225"/>
      <c r="K5" s="225"/>
      <c r="L5" s="225"/>
      <c r="M5" s="225"/>
      <c r="N5" s="225"/>
    </row>
    <row r="6" spans="2:14" x14ac:dyDescent="0.2">
      <c r="B6" s="225"/>
      <c r="C6" s="225"/>
      <c r="D6" s="225"/>
      <c r="E6" s="225"/>
      <c r="F6" s="225"/>
      <c r="G6" s="225"/>
      <c r="H6" s="225"/>
      <c r="I6" s="225"/>
      <c r="J6" s="225"/>
      <c r="K6" s="225"/>
      <c r="L6" s="225"/>
      <c r="M6" s="225"/>
      <c r="N6" s="225"/>
    </row>
    <row r="8" spans="2:14" ht="18.75" x14ac:dyDescent="0.3">
      <c r="B8" s="129" t="s">
        <v>368</v>
      </c>
    </row>
    <row r="10" spans="2:14" x14ac:dyDescent="0.2">
      <c r="B10" s="130"/>
      <c r="C10" s="128" t="s">
        <v>369</v>
      </c>
    </row>
    <row r="11" spans="2:14" ht="7.5" customHeight="1" x14ac:dyDescent="0.2"/>
    <row r="12" spans="2:14" x14ac:dyDescent="0.2">
      <c r="B12" s="131"/>
      <c r="C12" s="128" t="s">
        <v>370</v>
      </c>
    </row>
    <row r="14" spans="2:14" x14ac:dyDescent="0.2">
      <c r="B14" s="128" t="s">
        <v>371</v>
      </c>
    </row>
    <row r="15" spans="2:14" ht="6" customHeight="1" x14ac:dyDescent="0.2"/>
    <row r="16" spans="2:14" x14ac:dyDescent="0.2">
      <c r="C16" s="128" t="s">
        <v>382</v>
      </c>
    </row>
    <row r="17" spans="2:3" ht="5.25" customHeight="1" x14ac:dyDescent="0.2"/>
    <row r="18" spans="2:3" x14ac:dyDescent="0.2">
      <c r="C18" s="132" t="s">
        <v>372</v>
      </c>
    </row>
    <row r="19" spans="2:3" ht="6" customHeight="1" x14ac:dyDescent="0.2"/>
    <row r="20" spans="2:3" x14ac:dyDescent="0.2">
      <c r="C20" s="128" t="s">
        <v>373</v>
      </c>
    </row>
    <row r="26" spans="2:3" x14ac:dyDescent="0.2">
      <c r="B26" s="133"/>
    </row>
  </sheetData>
  <sheetProtection algorithmName="SHA-512" hashValue="Flz+3Ox+9BKI5fM/WdQAgmCPIrtifWDHL80X7xrE37pEsBwdOuVzRIBwa0Rh1RxCVo97britQauwWNGIISOTsA==" saltValue="5ONo4DcsBPqeaJG7hMS1gg==" spinCount="100000" sheet="1" objects="1" scenarios="1"/>
  <mergeCells count="1">
    <mergeCell ref="B4:N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54"/>
  <sheetViews>
    <sheetView topLeftCell="A31" zoomScaleNormal="100" workbookViewId="0"/>
  </sheetViews>
  <sheetFormatPr baseColWidth="10" defaultColWidth="11.42578125" defaultRowHeight="12.75" x14ac:dyDescent="0.2"/>
  <cols>
    <col min="1" max="1" width="6.28515625" style="135" customWidth="1"/>
    <col min="2" max="16384" width="11.42578125" style="135"/>
  </cols>
  <sheetData>
    <row r="2" spans="2:2" ht="26.25" x14ac:dyDescent="0.4">
      <c r="B2" s="134" t="s">
        <v>374</v>
      </c>
    </row>
    <row r="4" spans="2:2" ht="18.75" x14ac:dyDescent="0.3">
      <c r="B4" s="129" t="s">
        <v>375</v>
      </c>
    </row>
    <row r="17" spans="2:15" x14ac:dyDescent="0.2">
      <c r="I17" s="226" t="s">
        <v>376</v>
      </c>
      <c r="J17" s="227"/>
    </row>
    <row r="18" spans="2:15" x14ac:dyDescent="0.2">
      <c r="I18" s="227"/>
      <c r="J18" s="227"/>
      <c r="N18" s="228" t="s">
        <v>377</v>
      </c>
      <c r="O18" s="228"/>
    </row>
    <row r="19" spans="2:15" ht="18.75" customHeight="1" x14ac:dyDescent="0.3">
      <c r="B19" s="129" t="s">
        <v>378</v>
      </c>
      <c r="N19" s="228"/>
      <c r="O19" s="228"/>
    </row>
    <row r="20" spans="2:15" x14ac:dyDescent="0.2">
      <c r="N20" s="228"/>
      <c r="O20" s="228"/>
    </row>
    <row r="21" spans="2:15" x14ac:dyDescent="0.2">
      <c r="N21" s="228"/>
      <c r="O21" s="228"/>
    </row>
    <row r="22" spans="2:15" x14ac:dyDescent="0.2">
      <c r="N22" s="228"/>
      <c r="O22" s="228"/>
    </row>
    <row r="23" spans="2:15" x14ac:dyDescent="0.2">
      <c r="N23" s="228"/>
      <c r="O23" s="228"/>
    </row>
    <row r="30" spans="2:15" x14ac:dyDescent="0.2">
      <c r="N30" s="228" t="s">
        <v>379</v>
      </c>
      <c r="O30" s="229"/>
    </row>
    <row r="31" spans="2:15" x14ac:dyDescent="0.2">
      <c r="N31" s="229"/>
      <c r="O31" s="229"/>
    </row>
    <row r="32" spans="2:15" x14ac:dyDescent="0.2">
      <c r="N32" s="229"/>
      <c r="O32" s="229"/>
    </row>
    <row r="33" spans="6:15" ht="12.75" customHeight="1" x14ac:dyDescent="0.2">
      <c r="N33" s="229"/>
      <c r="O33" s="229"/>
    </row>
    <row r="34" spans="6:15" x14ac:dyDescent="0.2">
      <c r="N34" s="229"/>
      <c r="O34" s="229"/>
    </row>
    <row r="35" spans="6:15" x14ac:dyDescent="0.2">
      <c r="F35" s="228" t="s">
        <v>380</v>
      </c>
      <c r="G35" s="228"/>
    </row>
    <row r="36" spans="6:15" x14ac:dyDescent="0.2">
      <c r="F36" s="228"/>
      <c r="G36" s="228"/>
    </row>
    <row r="37" spans="6:15" x14ac:dyDescent="0.2">
      <c r="F37" s="228"/>
      <c r="G37" s="228"/>
    </row>
    <row r="38" spans="6:15" x14ac:dyDescent="0.2">
      <c r="F38" s="228"/>
      <c r="G38" s="228"/>
    </row>
    <row r="39" spans="6:15" x14ac:dyDescent="0.2">
      <c r="F39" s="228"/>
      <c r="G39" s="228"/>
    </row>
    <row r="40" spans="6:15" x14ac:dyDescent="0.2">
      <c r="F40" s="228"/>
      <c r="G40" s="228"/>
    </row>
    <row r="41" spans="6:15" x14ac:dyDescent="0.2">
      <c r="F41" s="228"/>
      <c r="G41" s="228"/>
      <c r="N41" s="228" t="s">
        <v>379</v>
      </c>
      <c r="O41" s="229"/>
    </row>
    <row r="42" spans="6:15" x14ac:dyDescent="0.2">
      <c r="F42" s="228"/>
      <c r="G42" s="228"/>
      <c r="N42" s="229"/>
      <c r="O42" s="229"/>
    </row>
    <row r="43" spans="6:15" x14ac:dyDescent="0.2">
      <c r="F43" s="228"/>
      <c r="G43" s="228"/>
      <c r="N43" s="229"/>
      <c r="O43" s="229"/>
    </row>
    <row r="44" spans="6:15" x14ac:dyDescent="0.2">
      <c r="F44" s="228"/>
      <c r="G44" s="228"/>
      <c r="N44" s="229"/>
      <c r="O44" s="229"/>
    </row>
    <row r="45" spans="6:15" x14ac:dyDescent="0.2">
      <c r="F45" s="228"/>
      <c r="G45" s="228"/>
      <c r="N45" s="229"/>
      <c r="O45" s="229"/>
    </row>
    <row r="46" spans="6:15" x14ac:dyDescent="0.2">
      <c r="F46" s="228"/>
      <c r="G46" s="228"/>
    </row>
    <row r="47" spans="6:15" x14ac:dyDescent="0.2">
      <c r="F47" s="228"/>
      <c r="G47" s="228"/>
    </row>
    <row r="48" spans="6:15" x14ac:dyDescent="0.2">
      <c r="F48" s="228"/>
      <c r="G48" s="228"/>
    </row>
    <row r="49" ht="12.75" customHeight="1" x14ac:dyDescent="0.2"/>
    <row r="50" ht="12.75" customHeight="1" x14ac:dyDescent="0.2"/>
    <row r="51" ht="12.75" customHeight="1" x14ac:dyDescent="0.2"/>
    <row r="52" ht="12.75" customHeight="1" x14ac:dyDescent="0.2"/>
    <row r="54" ht="15" customHeight="1" x14ac:dyDescent="0.2"/>
  </sheetData>
  <sheetProtection password="D151" sheet="1" objects="1" scenarios="1"/>
  <mergeCells count="5">
    <mergeCell ref="I17:J18"/>
    <mergeCell ref="N18:O23"/>
    <mergeCell ref="N30:O34"/>
    <mergeCell ref="F35:G48"/>
    <mergeCell ref="N41:O4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U91"/>
  <sheetViews>
    <sheetView tabSelected="1" topLeftCell="A10" zoomScaleNormal="100" workbookViewId="0">
      <selection activeCell="C20" sqref="C20"/>
    </sheetView>
  </sheetViews>
  <sheetFormatPr baseColWidth="10" defaultColWidth="11.42578125" defaultRowHeight="15" x14ac:dyDescent="0.25"/>
  <cols>
    <col min="1" max="1" width="3.42578125" style="156" customWidth="1"/>
    <col min="2" max="2" width="11.140625" style="156" customWidth="1"/>
    <col min="3" max="3" width="13.28515625" style="156" customWidth="1"/>
    <col min="4" max="4" width="14.42578125" style="156" customWidth="1"/>
    <col min="5" max="5" width="12.140625" style="156" customWidth="1"/>
    <col min="6" max="6" width="11.5703125" style="156" customWidth="1"/>
    <col min="7" max="7" width="12.7109375" style="156" customWidth="1"/>
    <col min="8" max="9" width="11.28515625" style="156" customWidth="1"/>
    <col min="10" max="10" width="12.7109375" style="156" customWidth="1"/>
    <col min="11" max="11" width="12" style="156" customWidth="1"/>
    <col min="12" max="12" width="8.85546875" style="156" bestFit="1" customWidth="1"/>
    <col min="13" max="13" width="9.85546875" style="156" bestFit="1" customWidth="1"/>
    <col min="14" max="14" width="11.42578125" style="156" customWidth="1"/>
    <col min="15" max="16384" width="11.42578125" style="156"/>
  </cols>
  <sheetData>
    <row r="2" spans="2:15" ht="18.75" x14ac:dyDescent="0.3">
      <c r="B2" s="155" t="s">
        <v>26</v>
      </c>
    </row>
    <row r="3" spans="2:15" x14ac:dyDescent="0.25">
      <c r="B3" s="157" t="s">
        <v>291</v>
      </c>
      <c r="I3" s="275" t="str">
        <f>IF(C9&gt;B9,"La cantidad de N no puede ser superior a la cantidad total","")</f>
        <v/>
      </c>
      <c r="J3" s="275"/>
      <c r="K3" s="275"/>
    </row>
    <row r="4" spans="2:15" ht="21.75" customHeight="1" x14ac:dyDescent="0.25">
      <c r="C4" s="158"/>
      <c r="D4" s="159"/>
      <c r="I4" s="275"/>
      <c r="J4" s="275"/>
      <c r="K4" s="275"/>
    </row>
    <row r="5" spans="2:15" ht="30" customHeight="1" x14ac:dyDescent="0.25">
      <c r="D5" s="158"/>
      <c r="E5" s="158"/>
      <c r="F5" s="257" t="s">
        <v>152</v>
      </c>
      <c r="G5" s="257"/>
      <c r="I5" s="275" t="str">
        <f>IF(AND(OR(ISNUMBER(F7),ISNUMBER(F11)),B9&lt;&gt;SUM(F7,F11)),"Atención: la suma de ambas cantidades (A+B) debe ser igual al total","")</f>
        <v/>
      </c>
      <c r="J5" s="275"/>
      <c r="K5" s="275"/>
      <c r="L5" s="160"/>
    </row>
    <row r="6" spans="2:15" ht="15" customHeight="1" x14ac:dyDescent="0.25">
      <c r="B6" s="290" t="s">
        <v>294</v>
      </c>
      <c r="C6" s="291"/>
      <c r="D6" s="284" t="s">
        <v>150</v>
      </c>
      <c r="E6" s="284"/>
      <c r="F6" s="285" t="s">
        <v>98</v>
      </c>
      <c r="G6" s="285"/>
      <c r="I6" s="275" t="str">
        <f>IF(AND(ISNUMBER(I11),I11+L11&lt;&gt;F11),"Atención: la suma de ambas cantidades debe ser igual a la cantidad total destinada a vertedero","")</f>
        <v/>
      </c>
      <c r="J6" s="275"/>
      <c r="K6" s="275"/>
      <c r="L6" s="275"/>
    </row>
    <row r="7" spans="2:15" ht="21" customHeight="1" x14ac:dyDescent="0.25">
      <c r="B7" s="290" t="s">
        <v>45</v>
      </c>
      <c r="C7" s="291"/>
      <c r="D7" s="284"/>
      <c r="E7" s="284"/>
      <c r="F7" s="286" t="s">
        <v>473</v>
      </c>
      <c r="G7" s="287"/>
      <c r="I7" s="275"/>
      <c r="J7" s="275"/>
      <c r="K7" s="275"/>
      <c r="L7" s="275"/>
    </row>
    <row r="8" spans="2:15" ht="17.25" customHeight="1" x14ac:dyDescent="0.25">
      <c r="B8" s="161" t="s">
        <v>98</v>
      </c>
      <c r="C8" s="161" t="s">
        <v>116</v>
      </c>
      <c r="D8" s="284"/>
      <c r="E8" s="284"/>
    </row>
    <row r="9" spans="2:15" ht="19.5" customHeight="1" x14ac:dyDescent="0.25">
      <c r="B9" s="149">
        <v>677</v>
      </c>
      <c r="C9" s="149"/>
      <c r="D9" s="284"/>
      <c r="E9" s="284"/>
      <c r="F9" s="257" t="s">
        <v>153</v>
      </c>
      <c r="G9" s="257"/>
      <c r="H9" s="257"/>
      <c r="I9" s="257"/>
      <c r="J9" s="257"/>
      <c r="K9" s="257"/>
      <c r="L9" s="257"/>
    </row>
    <row r="10" spans="2:15" ht="45" x14ac:dyDescent="0.25">
      <c r="F10" s="161" t="s">
        <v>151</v>
      </c>
      <c r="G10" s="268" t="s">
        <v>128</v>
      </c>
      <c r="H10" s="265"/>
      <c r="I10" s="162" t="s">
        <v>130</v>
      </c>
      <c r="J10" s="265" t="s">
        <v>127</v>
      </c>
      <c r="K10" s="265"/>
      <c r="L10" s="163" t="s">
        <v>129</v>
      </c>
    </row>
    <row r="11" spans="2:15" ht="21" customHeight="1" x14ac:dyDescent="0.25">
      <c r="F11" s="150"/>
      <c r="G11" s="267"/>
      <c r="H11" s="266"/>
      <c r="I11" s="151"/>
      <c r="J11" s="266"/>
      <c r="K11" s="266"/>
      <c r="L11" s="152"/>
    </row>
    <row r="12" spans="2:15" x14ac:dyDescent="0.25">
      <c r="J12" s="164"/>
    </row>
    <row r="14" spans="2:15" x14ac:dyDescent="0.25">
      <c r="B14" s="157" t="s">
        <v>354</v>
      </c>
    </row>
    <row r="16" spans="2:15" ht="23.25" customHeight="1" x14ac:dyDescent="0.25">
      <c r="B16" s="232" t="s">
        <v>355</v>
      </c>
      <c r="C16" s="161" t="s">
        <v>356</v>
      </c>
      <c r="D16" s="161" t="s">
        <v>357</v>
      </c>
      <c r="E16" s="161" t="s">
        <v>358</v>
      </c>
      <c r="G16" s="275" t="str">
        <f>IF(AND(SUM(C18:C21)&gt;B9,ISNUMBER(B9)),"Atención: la suma de las deyecciones ganaderas no puede ser superior a la cantidad tratada en el proceso","")</f>
        <v/>
      </c>
      <c r="H16" s="275"/>
      <c r="I16" s="275"/>
      <c r="J16" s="275"/>
      <c r="K16" s="275"/>
      <c r="L16" s="275"/>
      <c r="M16" s="275"/>
      <c r="N16" s="275"/>
      <c r="O16" s="275"/>
    </row>
    <row r="17" spans="1:14" x14ac:dyDescent="0.25">
      <c r="B17" s="233"/>
      <c r="C17" s="161" t="s">
        <v>98</v>
      </c>
      <c r="D17" s="161" t="s">
        <v>359</v>
      </c>
      <c r="E17" s="161" t="s">
        <v>98</v>
      </c>
      <c r="H17" s="165"/>
      <c r="I17" s="269" t="s">
        <v>121</v>
      </c>
      <c r="J17" s="269"/>
      <c r="K17" s="269"/>
      <c r="L17" s="269"/>
      <c r="M17" s="269"/>
      <c r="N17" s="269"/>
    </row>
    <row r="18" spans="1:14" ht="15.75" customHeight="1" x14ac:dyDescent="0.25">
      <c r="B18" s="161" t="s">
        <v>360</v>
      </c>
      <c r="C18" s="150"/>
      <c r="D18" s="153"/>
      <c r="E18" s="166">
        <f>C18-C18*D18</f>
        <v>0</v>
      </c>
      <c r="H18" s="167" t="s">
        <v>120</v>
      </c>
      <c r="I18" s="269"/>
      <c r="J18" s="269"/>
      <c r="K18" s="269"/>
      <c r="L18" s="269"/>
      <c r="M18" s="269"/>
      <c r="N18" s="269"/>
    </row>
    <row r="19" spans="1:14" x14ac:dyDescent="0.25">
      <c r="B19" s="161" t="s">
        <v>361</v>
      </c>
      <c r="C19" s="150"/>
      <c r="D19" s="153"/>
      <c r="E19" s="166">
        <f>C19-C19*D19</f>
        <v>0</v>
      </c>
      <c r="H19" s="165"/>
      <c r="I19" s="269"/>
      <c r="J19" s="269"/>
      <c r="K19" s="269"/>
      <c r="L19" s="269"/>
      <c r="M19" s="269"/>
      <c r="N19" s="269"/>
    </row>
    <row r="20" spans="1:14" x14ac:dyDescent="0.25">
      <c r="B20" s="161" t="s">
        <v>362</v>
      </c>
      <c r="C20" s="150"/>
      <c r="D20" s="153"/>
      <c r="E20" s="166">
        <f>C20-C20*D20</f>
        <v>0</v>
      </c>
      <c r="H20" s="165"/>
      <c r="I20" s="269"/>
      <c r="J20" s="269"/>
      <c r="K20" s="269"/>
      <c r="L20" s="269"/>
      <c r="M20" s="269"/>
      <c r="N20" s="269"/>
    </row>
    <row r="21" spans="1:14" x14ac:dyDescent="0.25">
      <c r="B21" s="161" t="s">
        <v>363</v>
      </c>
      <c r="C21" s="150"/>
      <c r="D21" s="153"/>
      <c r="E21" s="166">
        <f>C21-C21*D21</f>
        <v>0</v>
      </c>
      <c r="H21" s="165"/>
      <c r="I21" s="269"/>
      <c r="J21" s="269"/>
      <c r="K21" s="269"/>
      <c r="L21" s="269"/>
      <c r="M21" s="269"/>
      <c r="N21" s="269"/>
    </row>
    <row r="22" spans="1:14" x14ac:dyDescent="0.25">
      <c r="C22" s="168"/>
    </row>
    <row r="23" spans="1:14" x14ac:dyDescent="0.25">
      <c r="B23" s="157" t="s">
        <v>295</v>
      </c>
    </row>
    <row r="24" spans="1:14" ht="5.25" customHeight="1" x14ac:dyDescent="0.25"/>
    <row r="25" spans="1:14" ht="15" customHeight="1" x14ac:dyDescent="0.25">
      <c r="A25" s="264" t="s">
        <v>120</v>
      </c>
      <c r="B25" s="270" t="s">
        <v>84</v>
      </c>
      <c r="C25" s="271"/>
      <c r="D25" s="271"/>
      <c r="E25" s="271"/>
      <c r="F25" s="272"/>
    </row>
    <row r="26" spans="1:14" x14ac:dyDescent="0.25">
      <c r="A26" s="264"/>
      <c r="B26" s="273"/>
      <c r="C26" s="274"/>
      <c r="D26" s="274"/>
      <c r="E26" s="274"/>
      <c r="F26" s="233"/>
    </row>
    <row r="27" spans="1:14" ht="15" customHeight="1" x14ac:dyDescent="0.25">
      <c r="B27" s="270" t="s">
        <v>90</v>
      </c>
      <c r="C27" s="272"/>
      <c r="D27" s="257" t="s">
        <v>89</v>
      </c>
      <c r="E27" s="257" t="s">
        <v>88</v>
      </c>
      <c r="F27" s="257" t="s">
        <v>87</v>
      </c>
    </row>
    <row r="28" spans="1:14" ht="15" customHeight="1" x14ac:dyDescent="0.25">
      <c r="B28" s="278"/>
      <c r="C28" s="232"/>
      <c r="D28" s="257"/>
      <c r="E28" s="257"/>
      <c r="F28" s="257"/>
    </row>
    <row r="29" spans="1:14" x14ac:dyDescent="0.25">
      <c r="B29" s="278"/>
      <c r="C29" s="232"/>
      <c r="D29" s="257"/>
      <c r="E29" s="257"/>
      <c r="F29" s="257"/>
    </row>
    <row r="30" spans="1:14" x14ac:dyDescent="0.25">
      <c r="B30" s="273"/>
      <c r="C30" s="233"/>
      <c r="D30" s="154"/>
      <c r="E30" s="154"/>
      <c r="F30" s="154"/>
    </row>
    <row r="32" spans="1:14" ht="15.75" x14ac:dyDescent="0.25">
      <c r="B32" s="169" t="s">
        <v>364</v>
      </c>
    </row>
    <row r="34" spans="2:16" ht="15" customHeight="1" x14ac:dyDescent="0.25">
      <c r="B34" s="234" t="s">
        <v>355</v>
      </c>
      <c r="C34" s="234" t="s">
        <v>365</v>
      </c>
      <c r="D34" s="236" t="s">
        <v>384</v>
      </c>
      <c r="E34" s="237"/>
      <c r="F34" s="237"/>
      <c r="G34" s="237"/>
      <c r="H34" s="237"/>
      <c r="I34" s="238"/>
      <c r="J34" s="236" t="s">
        <v>451</v>
      </c>
      <c r="K34" s="237"/>
      <c r="L34" s="237"/>
      <c r="M34" s="238"/>
      <c r="N34" s="236" t="s">
        <v>389</v>
      </c>
      <c r="O34" s="237"/>
      <c r="P34" s="238"/>
    </row>
    <row r="35" spans="2:16" ht="28.5" customHeight="1" x14ac:dyDescent="0.25">
      <c r="B35" s="235"/>
      <c r="C35" s="235"/>
      <c r="D35" s="170" t="s">
        <v>383</v>
      </c>
      <c r="E35" s="236" t="s">
        <v>385</v>
      </c>
      <c r="F35" s="238"/>
      <c r="G35" s="171" t="s">
        <v>386</v>
      </c>
      <c r="H35" s="171" t="s">
        <v>387</v>
      </c>
      <c r="I35" s="170" t="s">
        <v>388</v>
      </c>
      <c r="J35" s="171" t="s">
        <v>448</v>
      </c>
      <c r="K35" s="171" t="s">
        <v>449</v>
      </c>
      <c r="L35" s="171" t="s">
        <v>450</v>
      </c>
      <c r="M35" s="170" t="s">
        <v>293</v>
      </c>
      <c r="N35" s="236" t="s">
        <v>390</v>
      </c>
      <c r="O35" s="238"/>
      <c r="P35" s="170" t="s">
        <v>391</v>
      </c>
    </row>
    <row r="36" spans="2:16" x14ac:dyDescent="0.25">
      <c r="B36" s="170" t="s">
        <v>360</v>
      </c>
      <c r="C36" s="172">
        <f>E18</f>
        <v>0</v>
      </c>
      <c r="D36" s="178">
        <f>0.36845133251847</f>
        <v>0.36845133251847001</v>
      </c>
      <c r="E36" s="282">
        <v>1.4999999999999999E-2</v>
      </c>
      <c r="F36" s="283"/>
      <c r="G36" s="174">
        <f>D36*C36*1000*E36</f>
        <v>0</v>
      </c>
      <c r="H36" s="174">
        <f>G36*0.67</f>
        <v>0</v>
      </c>
      <c r="I36" s="175">
        <f>H36*25/1000</f>
        <v>0</v>
      </c>
      <c r="J36" s="176">
        <v>1E-3</v>
      </c>
      <c r="K36" s="177">
        <f>IF(ISNUMBER($F$7*'Emisiones línea proyecto (EP)'!$E$11*J36*C18/SUM($C$18:$C$21)),$F$7*'Emisiones línea proyecto (EP)'!$E$11*J36*C18/SUM($C$18:$C$21),0)</f>
        <v>0</v>
      </c>
      <c r="L36" s="177">
        <f>K36*44/28</f>
        <v>0</v>
      </c>
      <c r="M36" s="177">
        <f>L36*298</f>
        <v>0</v>
      </c>
      <c r="N36" s="276">
        <v>0.22810000000000002</v>
      </c>
      <c r="O36" s="277"/>
      <c r="P36" s="175">
        <f>IF(ISNUMBER($F$7*'Emisiones línea proyecto (EP)'!$E$11*N36*C18/SUM($C$18:$C$21)),$F$7*'Emisiones línea proyecto (EP)'!$E$11*N36*C18/SUM($C$18:$C$21),0)</f>
        <v>0</v>
      </c>
    </row>
    <row r="37" spans="2:16" x14ac:dyDescent="0.25">
      <c r="B37" s="170" t="s">
        <v>361</v>
      </c>
      <c r="C37" s="172">
        <f>E19</f>
        <v>0</v>
      </c>
      <c r="D37" s="173">
        <f>0.21</f>
        <v>0.21</v>
      </c>
      <c r="E37" s="282">
        <v>0.1166</v>
      </c>
      <c r="F37" s="283"/>
      <c r="G37" s="174">
        <f>D37*C37*1000*E37</f>
        <v>0</v>
      </c>
      <c r="H37" s="174">
        <f>G37*0.67</f>
        <v>0</v>
      </c>
      <c r="I37" s="175">
        <f>H37*25/1000</f>
        <v>0</v>
      </c>
      <c r="J37" s="176">
        <v>7.0000000000000001E-3</v>
      </c>
      <c r="K37" s="177">
        <f>IF(ISNUMBER($F$7*'Emisiones línea proyecto (EP)'!$E$11*J37*C19/SUM($C$18:$C$21)),$F$7*'Emisiones línea proyecto (EP)'!$E$11*J37*C19/SUM($C$18:$C$21),0)</f>
        <v>0</v>
      </c>
      <c r="L37" s="177">
        <f t="shared" ref="L37:L39" si="0">K37*44/28</f>
        <v>0</v>
      </c>
      <c r="M37" s="177">
        <f t="shared" ref="M37:M39" si="1">L37*298</f>
        <v>0</v>
      </c>
      <c r="N37" s="276">
        <v>0.15099000000000001</v>
      </c>
      <c r="O37" s="277"/>
      <c r="P37" s="175">
        <f>IF(ISNUMBER($F$7*'Emisiones línea proyecto (EP)'!$E$11*N37*C19/SUM($C$18:$C$21)),$F$7*'Emisiones línea proyecto (EP)'!$E$11*N37*C19/SUM($C$18:$C$21),0)</f>
        <v>0</v>
      </c>
    </row>
    <row r="38" spans="2:16" x14ac:dyDescent="0.25">
      <c r="B38" s="170" t="s">
        <v>362</v>
      </c>
      <c r="C38" s="172">
        <f>E20</f>
        <v>0</v>
      </c>
      <c r="D38" s="178">
        <v>0.19</v>
      </c>
      <c r="E38" s="282">
        <v>3.0700000000000002E-2</v>
      </c>
      <c r="F38" s="283"/>
      <c r="G38" s="174">
        <f>D38*C38*1000*E38</f>
        <v>0</v>
      </c>
      <c r="H38" s="174">
        <f>G38*0.67</f>
        <v>0</v>
      </c>
      <c r="I38" s="175">
        <f>H38*25/1000</f>
        <v>0</v>
      </c>
      <c r="J38" s="176">
        <v>1.2999999999999999E-2</v>
      </c>
      <c r="K38" s="177">
        <f>IF(ISNUMBER($F$7*'Emisiones línea proyecto (EP)'!$E$11*J38*C20/SUM($C$18:$C$21)),$F$7*'Emisiones línea proyecto (EP)'!$E$11*J38*C20/SUM($C$18:$C$21),0)</f>
        <v>0</v>
      </c>
      <c r="L38" s="177">
        <f t="shared" si="0"/>
        <v>0</v>
      </c>
      <c r="M38" s="177">
        <f t="shared" si="1"/>
        <v>0</v>
      </c>
      <c r="N38" s="276">
        <v>0.1</v>
      </c>
      <c r="O38" s="277"/>
      <c r="P38" s="175">
        <f>IF(ISNUMBER($F$7*'Emisiones línea proyecto (EP)'!$E$11*N38*C20/SUM($C$18:$C$21)),$F$7*'Emisiones línea proyecto (EP)'!$E$11*N38*C20/SUM($C$18:$C$21),0)</f>
        <v>0</v>
      </c>
    </row>
    <row r="39" spans="2:16" x14ac:dyDescent="0.25">
      <c r="B39" s="170" t="s">
        <v>363</v>
      </c>
      <c r="C39" s="172">
        <f>E21</f>
        <v>0</v>
      </c>
      <c r="D39" s="173">
        <f>0.45</f>
        <v>0.45</v>
      </c>
      <c r="E39" s="288"/>
      <c r="F39" s="289"/>
      <c r="G39" s="174">
        <f>D39*C39*1000*E39</f>
        <v>0</v>
      </c>
      <c r="H39" s="174">
        <f>G39*0.67</f>
        <v>0</v>
      </c>
      <c r="I39" s="175">
        <f>H39*25/1000</f>
        <v>0</v>
      </c>
      <c r="J39" s="224"/>
      <c r="K39" s="177">
        <f>IF(ISNUMBER($F$7*'Emisiones línea proyecto (EP)'!$E$11*J39*C21/SUM($C$18:$C$21)),$F$7*'Emisiones línea proyecto (EP)'!$E$11*J39*C21/SUM($C$18:$C$21),0)</f>
        <v>0</v>
      </c>
      <c r="L39" s="177">
        <f t="shared" si="0"/>
        <v>0</v>
      </c>
      <c r="M39" s="177">
        <f t="shared" si="1"/>
        <v>0</v>
      </c>
      <c r="N39" s="416"/>
      <c r="O39" s="417"/>
      <c r="P39" s="175">
        <f>IF(ISNUMBER($F$7*'Emisiones línea proyecto (EP)'!$E$11*N39*C21/SUM($C$18:$C$21)),$F$7*'Emisiones línea proyecto (EP)'!$E$11*N39*C21/SUM($C$18:$C$21),0)</f>
        <v>0</v>
      </c>
    </row>
    <row r="40" spans="2:16" x14ac:dyDescent="0.25">
      <c r="H40" s="179" t="s">
        <v>45</v>
      </c>
      <c r="I40" s="180">
        <f>SUM(I36:I39)</f>
        <v>0</v>
      </c>
      <c r="L40" s="179" t="s">
        <v>45</v>
      </c>
      <c r="M40" s="180">
        <f>SUM(M36:M39)</f>
        <v>0</v>
      </c>
      <c r="O40" s="179" t="s">
        <v>45</v>
      </c>
      <c r="P40" s="180">
        <f>SUM(P36:P39)</f>
        <v>0</v>
      </c>
    </row>
    <row r="42" spans="2:16" ht="15.75" x14ac:dyDescent="0.25">
      <c r="B42" s="169" t="s">
        <v>132</v>
      </c>
    </row>
    <row r="43" spans="2:16" x14ac:dyDescent="0.25">
      <c r="B43" s="181"/>
    </row>
    <row r="44" spans="2:16" ht="18" x14ac:dyDescent="0.35">
      <c r="B44" s="234" t="s">
        <v>16</v>
      </c>
      <c r="C44" s="279" t="s">
        <v>389</v>
      </c>
      <c r="D44" s="280"/>
      <c r="E44" s="281"/>
      <c r="F44" s="279" t="s">
        <v>392</v>
      </c>
      <c r="G44" s="280"/>
      <c r="H44" s="281"/>
      <c r="I44" s="279" t="s">
        <v>393</v>
      </c>
      <c r="J44" s="280"/>
      <c r="K44" s="280"/>
      <c r="L44" s="280"/>
      <c r="M44" s="281"/>
    </row>
    <row r="45" spans="2:16" x14ac:dyDescent="0.25">
      <c r="B45" s="235"/>
      <c r="C45" s="170" t="s">
        <v>0</v>
      </c>
      <c r="D45" s="231" t="s">
        <v>1</v>
      </c>
      <c r="E45" s="231"/>
      <c r="F45" s="170" t="s">
        <v>0</v>
      </c>
      <c r="G45" s="231" t="s">
        <v>1</v>
      </c>
      <c r="H45" s="231"/>
      <c r="I45" s="182" t="s">
        <v>11</v>
      </c>
      <c r="J45" s="170" t="s">
        <v>0</v>
      </c>
      <c r="K45" s="231" t="s">
        <v>1</v>
      </c>
      <c r="L45" s="231"/>
      <c r="M45" s="231"/>
    </row>
    <row r="46" spans="2:16" ht="33" x14ac:dyDescent="0.25">
      <c r="B46" s="170" t="s">
        <v>290</v>
      </c>
      <c r="C46" s="170" t="s">
        <v>394</v>
      </c>
      <c r="D46" s="170" t="s">
        <v>395</v>
      </c>
      <c r="E46" s="170" t="s">
        <v>396</v>
      </c>
      <c r="F46" s="170" t="s">
        <v>397</v>
      </c>
      <c r="G46" s="170" t="s">
        <v>398</v>
      </c>
      <c r="H46" s="170" t="s">
        <v>399</v>
      </c>
      <c r="I46" s="170" t="s">
        <v>3</v>
      </c>
      <c r="J46" s="170" t="s">
        <v>400</v>
      </c>
      <c r="K46" s="170" t="s">
        <v>401</v>
      </c>
      <c r="L46" s="170" t="s">
        <v>402</v>
      </c>
      <c r="M46" s="170" t="s">
        <v>403</v>
      </c>
    </row>
    <row r="47" spans="2:16" x14ac:dyDescent="0.25">
      <c r="B47" s="173">
        <f>IF(ISNUMBER(F7*'Emisiones línea proyecto (EP)'!E11),F7*'Emisiones línea proyecto (EP)'!E11-P40-SUM(K36:K39),0)</f>
        <v>0</v>
      </c>
      <c r="C47" s="183">
        <v>0.2</v>
      </c>
      <c r="D47" s="173">
        <f>B47*C47</f>
        <v>0</v>
      </c>
      <c r="E47" s="184">
        <f>D47*(17/14)</f>
        <v>0</v>
      </c>
      <c r="F47" s="183">
        <v>3.0000000000000001E-3</v>
      </c>
      <c r="G47" s="173">
        <f>B47*F47</f>
        <v>0</v>
      </c>
      <c r="H47" s="184">
        <f>G47*(46/14)</f>
        <v>0</v>
      </c>
      <c r="I47" s="173">
        <f>B47-D47-G47</f>
        <v>0</v>
      </c>
      <c r="J47" s="185">
        <v>1.2500000000000001E-2</v>
      </c>
      <c r="K47" s="185">
        <f>I47*J47</f>
        <v>0</v>
      </c>
      <c r="L47" s="173">
        <f>K47*(44/28)</f>
        <v>0</v>
      </c>
      <c r="M47" s="180">
        <f>L47*298</f>
        <v>0</v>
      </c>
    </row>
    <row r="49" spans="1:21" ht="18" x14ac:dyDescent="0.35">
      <c r="B49" s="279" t="s">
        <v>404</v>
      </c>
      <c r="C49" s="280"/>
      <c r="D49" s="280"/>
      <c r="E49" s="280"/>
      <c r="F49" s="280"/>
      <c r="G49" s="280"/>
      <c r="H49" s="280"/>
      <c r="I49" s="280"/>
      <c r="J49" s="280"/>
      <c r="K49" s="281"/>
    </row>
    <row r="50" spans="1:21" ht="15" customHeight="1" x14ac:dyDescent="0.25">
      <c r="B50" s="231" t="s">
        <v>13</v>
      </c>
      <c r="C50" s="231"/>
      <c r="D50" s="231"/>
      <c r="E50" s="236" t="s">
        <v>13</v>
      </c>
      <c r="F50" s="237"/>
      <c r="G50" s="237"/>
      <c r="H50" s="238"/>
      <c r="I50" s="231" t="s">
        <v>14</v>
      </c>
      <c r="J50" s="231"/>
      <c r="K50" s="231"/>
    </row>
    <row r="51" spans="1:21" ht="15" customHeight="1" x14ac:dyDescent="0.25">
      <c r="B51" s="170" t="s">
        <v>15</v>
      </c>
      <c r="C51" s="170" t="s">
        <v>0</v>
      </c>
      <c r="D51" s="170" t="s">
        <v>1</v>
      </c>
      <c r="E51" s="170" t="s">
        <v>16</v>
      </c>
      <c r="F51" s="170" t="s">
        <v>17</v>
      </c>
      <c r="G51" s="170" t="s">
        <v>0</v>
      </c>
      <c r="H51" s="170" t="s">
        <v>1</v>
      </c>
      <c r="I51" s="231" t="s">
        <v>1</v>
      </c>
      <c r="J51" s="231"/>
      <c r="K51" s="231"/>
    </row>
    <row r="52" spans="1:21" ht="33" x14ac:dyDescent="0.25">
      <c r="B52" s="170" t="s">
        <v>3</v>
      </c>
      <c r="C52" s="170" t="s">
        <v>405</v>
      </c>
      <c r="D52" s="170" t="s">
        <v>401</v>
      </c>
      <c r="E52" s="170" t="s">
        <v>3</v>
      </c>
      <c r="F52" s="170" t="s">
        <v>19</v>
      </c>
      <c r="G52" s="170" t="s">
        <v>405</v>
      </c>
      <c r="H52" s="170" t="s">
        <v>401</v>
      </c>
      <c r="I52" s="170" t="s">
        <v>401</v>
      </c>
      <c r="J52" s="170" t="s">
        <v>402</v>
      </c>
      <c r="K52" s="170" t="s">
        <v>403</v>
      </c>
    </row>
    <row r="53" spans="1:21" x14ac:dyDescent="0.25">
      <c r="B53" s="173">
        <f>G47+D47</f>
        <v>0</v>
      </c>
      <c r="C53" s="183">
        <v>0.01</v>
      </c>
      <c r="D53" s="185">
        <f>B53*C53</f>
        <v>0</v>
      </c>
      <c r="E53" s="173">
        <f>B47</f>
        <v>0</v>
      </c>
      <c r="F53" s="173">
        <v>0.3</v>
      </c>
      <c r="G53" s="183">
        <v>2.5000000000000001E-2</v>
      </c>
      <c r="H53" s="185">
        <f>E53*F53*G53</f>
        <v>0</v>
      </c>
      <c r="I53" s="185">
        <f>H53+D53</f>
        <v>0</v>
      </c>
      <c r="J53" s="173">
        <f>I53*(44/28)</f>
        <v>0</v>
      </c>
      <c r="K53" s="180">
        <f>J53*298</f>
        <v>0</v>
      </c>
    </row>
    <row r="56" spans="1:21" ht="15.75" x14ac:dyDescent="0.25">
      <c r="B56" s="169" t="s">
        <v>131</v>
      </c>
    </row>
    <row r="57" spans="1:21" ht="15" customHeight="1" x14ac:dyDescent="0.25">
      <c r="L57" s="160"/>
      <c r="M57" s="160"/>
      <c r="N57" s="186"/>
      <c r="Q57" s="186"/>
      <c r="R57" s="186"/>
      <c r="S57" s="186"/>
    </row>
    <row r="58" spans="1:21" ht="22.5" customHeight="1" x14ac:dyDescent="0.25">
      <c r="D58" s="236" t="s">
        <v>42</v>
      </c>
      <c r="E58" s="237"/>
      <c r="F58" s="237"/>
      <c r="G58" s="237"/>
      <c r="H58" s="238"/>
      <c r="I58" s="234" t="s">
        <v>43</v>
      </c>
      <c r="J58" s="234" t="s">
        <v>44</v>
      </c>
      <c r="K58" s="234" t="s">
        <v>45</v>
      </c>
      <c r="L58" s="160"/>
      <c r="M58" s="160"/>
      <c r="N58" s="186"/>
      <c r="Q58" s="186"/>
      <c r="R58" s="186"/>
      <c r="S58" s="186"/>
    </row>
    <row r="59" spans="1:21" ht="30" x14ac:dyDescent="0.25">
      <c r="D59" s="170" t="s">
        <v>46</v>
      </c>
      <c r="E59" s="231" t="s">
        <v>47</v>
      </c>
      <c r="F59" s="231"/>
      <c r="G59" s="170" t="s">
        <v>48</v>
      </c>
      <c r="H59" s="170" t="s">
        <v>49</v>
      </c>
      <c r="I59" s="235"/>
      <c r="J59" s="235"/>
      <c r="K59" s="235"/>
      <c r="L59" s="160"/>
      <c r="M59" s="160"/>
      <c r="N59" s="186"/>
      <c r="Q59" s="186"/>
      <c r="R59" s="186"/>
      <c r="S59" s="186"/>
    </row>
    <row r="60" spans="1:21" x14ac:dyDescent="0.25">
      <c r="B60" s="263" t="s">
        <v>133</v>
      </c>
      <c r="C60" s="263"/>
      <c r="D60" s="187">
        <f>IF(ISNUMBER(VLOOKUP(D59,'Listas calculos'!$B$52:$C$53,2,FALSE)),VLOOKUP(D59,'Listas calculos'!$B$52:$C$53,2,FALSE),0)</f>
        <v>0</v>
      </c>
      <c r="E60" s="243">
        <f>IF(ISNUMBER(VLOOKUP(E59,'Listas calculos'!$B$52:$C$53,2,FALSE)),VLOOKUP(E59,'Listas calculos'!$B$52:$C$53,2,FALSE),0)</f>
        <v>0</v>
      </c>
      <c r="F60" s="244"/>
      <c r="G60" s="187">
        <f>IF(ISNUMBER(VLOOKUP(G59,'Listas calculos'!$B$52:$C$53,2,FALSE)),VLOOKUP(G59,'Listas calculos'!$B$52:$C$53,2,FALSE),0)</f>
        <v>0</v>
      </c>
      <c r="H60" s="187">
        <f>IF(ISNUMBER(VLOOKUP(H59,'Listas calculos'!$B$52:$C$53,2,FALSE)),VLOOKUP(H59,'Listas calculos'!$B$52:$C$53,2,FALSE),0)</f>
        <v>0</v>
      </c>
      <c r="I60" s="187">
        <f>IF(ISNUMBER(VLOOKUP(I59,'Listas calculos'!$B$52:$C$53,2,FALSE)),VLOOKUP(I59,'Listas calculos'!$B$52:$C$53,2,FALSE),0)</f>
        <v>0</v>
      </c>
      <c r="J60" s="187">
        <f>IF(ISNUMBER(VLOOKUP(J59,'Listas calculos'!$B$52:$C$53,2,FALSE)),VLOOKUP(J59,'Listas calculos'!$B$52:$C$53,2,FALSE),0)</f>
        <v>0</v>
      </c>
      <c r="K60" s="188">
        <f>SUM(D60:J60)</f>
        <v>0</v>
      </c>
      <c r="L60" s="160"/>
      <c r="M60" s="160"/>
      <c r="N60" s="186"/>
      <c r="Q60" s="189"/>
      <c r="R60" s="186"/>
      <c r="S60" s="186"/>
    </row>
    <row r="61" spans="1:21" x14ac:dyDescent="0.25">
      <c r="B61" s="263" t="s">
        <v>406</v>
      </c>
      <c r="C61" s="263"/>
      <c r="D61" s="188">
        <f>(D60*1*0.4*0.55*0.5*16/12)</f>
        <v>0</v>
      </c>
      <c r="E61" s="239">
        <f>(E60*1*0.17*0.55*0.5*16/12)</f>
        <v>0</v>
      </c>
      <c r="F61" s="240"/>
      <c r="G61" s="188">
        <f>(G60*1*0.15*0.55*0.5*16/12)</f>
        <v>0</v>
      </c>
      <c r="H61" s="188">
        <f>(H60*1*0.3*0.55*0.5*16/12)</f>
        <v>0</v>
      </c>
      <c r="I61" s="188">
        <f>(I60*1*0.2*0.55*0.5*16/12)</f>
        <v>0</v>
      </c>
      <c r="J61" s="188">
        <f>(J60*1*0.175*0.55*0.5*16/12)</f>
        <v>0</v>
      </c>
      <c r="K61" s="188">
        <f>SUM(D61:J61)</f>
        <v>0</v>
      </c>
      <c r="L61" s="160"/>
      <c r="M61" s="160"/>
      <c r="N61" s="186"/>
      <c r="O61" s="186"/>
      <c r="Q61" s="186"/>
      <c r="R61" s="186"/>
      <c r="S61" s="186"/>
    </row>
    <row r="62" spans="1:21" x14ac:dyDescent="0.25">
      <c r="B62" s="263" t="s">
        <v>407</v>
      </c>
      <c r="C62" s="263"/>
      <c r="D62" s="190">
        <f>D61*(EXP(-0.05*(0))-EXP(-0.05*(4)))</f>
        <v>0</v>
      </c>
      <c r="E62" s="241">
        <f>E61*(EXP(-0.05*(0))-EXP(-0.05*(4)))</f>
        <v>0</v>
      </c>
      <c r="F62" s="242"/>
      <c r="G62" s="190">
        <f>G61*(EXP(-0.05*(0))-EXP(-0.05*(4)))</f>
        <v>0</v>
      </c>
      <c r="H62" s="190">
        <f>H61*(EXP(-0.05*(0))-EXP(-0.05*(4)))</f>
        <v>0</v>
      </c>
      <c r="I62" s="190">
        <f>I61*(EXP(-0.05*(0))-EXP(-0.05*(4)))</f>
        <v>0</v>
      </c>
      <c r="J62" s="190">
        <f>J61*(EXP(-0.05*(0))-EXP(-0.05*(4)))</f>
        <v>0</v>
      </c>
      <c r="K62" s="188">
        <f>SUM(D62:J62)</f>
        <v>0</v>
      </c>
      <c r="L62" s="191"/>
      <c r="M62" s="160"/>
      <c r="N62" s="186"/>
      <c r="O62" s="186"/>
      <c r="Q62" s="186"/>
      <c r="R62" s="192"/>
      <c r="S62" s="192"/>
    </row>
    <row r="63" spans="1:21" x14ac:dyDescent="0.25">
      <c r="A63" s="160"/>
      <c r="B63" s="160"/>
      <c r="C63" s="160"/>
      <c r="D63" s="193"/>
      <c r="E63" s="193"/>
      <c r="F63" s="193"/>
      <c r="G63" s="193"/>
      <c r="H63" s="193"/>
      <c r="I63" s="193"/>
      <c r="J63" s="193"/>
      <c r="K63" s="193"/>
      <c r="L63" s="194"/>
      <c r="M63" s="194"/>
      <c r="N63" s="195"/>
      <c r="O63" s="195"/>
      <c r="P63" s="186"/>
      <c r="Q63" s="186"/>
      <c r="S63" s="186"/>
      <c r="T63" s="186"/>
      <c r="U63" s="186"/>
    </row>
    <row r="64" spans="1:21" x14ac:dyDescent="0.25">
      <c r="A64" s="160"/>
      <c r="B64" s="160"/>
      <c r="C64" s="160"/>
      <c r="D64" s="191"/>
      <c r="E64" s="191"/>
      <c r="F64" s="191"/>
      <c r="G64" s="191"/>
      <c r="H64" s="191"/>
      <c r="I64" s="191"/>
      <c r="J64" s="191"/>
      <c r="K64" s="194"/>
      <c r="L64" s="194"/>
      <c r="M64" s="194"/>
      <c r="N64" s="195"/>
      <c r="O64" s="195"/>
      <c r="P64" s="186"/>
      <c r="Q64" s="186"/>
      <c r="S64" s="186"/>
      <c r="T64" s="186"/>
      <c r="U64" s="186"/>
    </row>
    <row r="65" spans="1:21" x14ac:dyDescent="0.25">
      <c r="A65" s="160"/>
      <c r="B65" s="160"/>
      <c r="C65" s="160"/>
      <c r="D65" s="230" t="s">
        <v>109</v>
      </c>
      <c r="E65" s="230"/>
      <c r="F65" s="230"/>
      <c r="G65" s="230"/>
      <c r="H65" s="231" t="s">
        <v>447</v>
      </c>
      <c r="I65" s="230"/>
      <c r="J65" s="230" t="s">
        <v>41</v>
      </c>
      <c r="K65" s="230"/>
      <c r="L65" s="230"/>
      <c r="M65" s="230"/>
      <c r="N65" s="195"/>
      <c r="O65" s="195"/>
      <c r="P65" s="186"/>
      <c r="Q65" s="186"/>
      <c r="S65" s="186"/>
      <c r="T65" s="186"/>
      <c r="U65" s="186"/>
    </row>
    <row r="66" spans="1:21" x14ac:dyDescent="0.25">
      <c r="B66" s="160"/>
      <c r="C66" s="196"/>
      <c r="D66" s="230"/>
      <c r="E66" s="230"/>
      <c r="F66" s="230"/>
      <c r="G66" s="230"/>
      <c r="H66" s="230"/>
      <c r="I66" s="230"/>
      <c r="J66" s="230"/>
      <c r="K66" s="230"/>
      <c r="L66" s="230"/>
      <c r="M66" s="230"/>
      <c r="N66" s="186"/>
      <c r="O66" s="186"/>
      <c r="Q66" s="186"/>
      <c r="R66" s="186"/>
      <c r="S66" s="186"/>
    </row>
    <row r="67" spans="1:21" ht="18.75" x14ac:dyDescent="0.35">
      <c r="B67" s="160"/>
      <c r="C67" s="196"/>
      <c r="D67" s="197" t="s">
        <v>108</v>
      </c>
      <c r="E67" s="197" t="s">
        <v>408</v>
      </c>
      <c r="F67" s="197" t="s">
        <v>59</v>
      </c>
      <c r="G67" s="197" t="s">
        <v>60</v>
      </c>
      <c r="H67" s="197" t="s">
        <v>384</v>
      </c>
      <c r="I67" s="197" t="s">
        <v>409</v>
      </c>
      <c r="J67" s="197" t="s">
        <v>384</v>
      </c>
      <c r="K67" s="197" t="s">
        <v>409</v>
      </c>
      <c r="L67" s="197"/>
      <c r="M67" s="197" t="s">
        <v>410</v>
      </c>
      <c r="N67" s="186"/>
      <c r="O67" s="186"/>
      <c r="Q67" s="186"/>
      <c r="R67" s="186"/>
      <c r="S67" s="186"/>
    </row>
    <row r="68" spans="1:21" x14ac:dyDescent="0.25">
      <c r="B68" s="160"/>
      <c r="D68" s="198">
        <f>SUM(D69:D70)</f>
        <v>1</v>
      </c>
      <c r="E68" s="199">
        <f>K62/0.000716</f>
        <v>0</v>
      </c>
      <c r="F68" s="200">
        <f t="shared" ref="F68:F75" si="2">E68*0.000716</f>
        <v>0</v>
      </c>
      <c r="G68" s="200">
        <f t="shared" ref="G68:G75" si="3">F68*50.18</f>
        <v>0</v>
      </c>
      <c r="H68" s="201" t="s">
        <v>110</v>
      </c>
      <c r="I68" s="201" t="s">
        <v>110</v>
      </c>
      <c r="J68" s="201" t="s">
        <v>110</v>
      </c>
      <c r="K68" s="201" t="s">
        <v>110</v>
      </c>
      <c r="L68" s="201"/>
      <c r="M68" s="201" t="s">
        <v>110</v>
      </c>
      <c r="N68" s="186"/>
      <c r="O68" s="186"/>
      <c r="Q68" s="186"/>
      <c r="R68" s="186"/>
      <c r="S68" s="186"/>
    </row>
    <row r="69" spans="1:21" x14ac:dyDescent="0.25">
      <c r="B69" s="262" t="s">
        <v>52</v>
      </c>
      <c r="C69" s="262"/>
      <c r="D69" s="202">
        <v>0.66592280204656862</v>
      </c>
      <c r="E69" s="203">
        <f>IF(D69&lt;30,0.3*E68,E68*(D69/100)*(1-0.1))</f>
        <v>0</v>
      </c>
      <c r="F69" s="204">
        <f t="shared" si="2"/>
        <v>0</v>
      </c>
      <c r="G69" s="204">
        <f t="shared" si="3"/>
        <v>0</v>
      </c>
      <c r="H69" s="184">
        <v>1000000</v>
      </c>
      <c r="I69" s="205" t="s">
        <v>110</v>
      </c>
      <c r="J69" s="203">
        <f>E69*0.000716</f>
        <v>0</v>
      </c>
      <c r="K69" s="205" t="s">
        <v>110</v>
      </c>
      <c r="L69" s="205"/>
      <c r="M69" s="203">
        <f>(J69*25)</f>
        <v>0</v>
      </c>
      <c r="N69" s="186"/>
      <c r="P69" s="186"/>
      <c r="Q69" s="186"/>
      <c r="R69" s="186"/>
    </row>
    <row r="70" spans="1:21" x14ac:dyDescent="0.25">
      <c r="B70" s="262" t="s">
        <v>53</v>
      </c>
      <c r="C70" s="262"/>
      <c r="D70" s="202">
        <v>0.33407719795343138</v>
      </c>
      <c r="E70" s="206">
        <f>E68-E69</f>
        <v>0</v>
      </c>
      <c r="F70" s="200">
        <f t="shared" si="2"/>
        <v>0</v>
      </c>
      <c r="G70" s="200">
        <f t="shared" si="3"/>
        <v>0</v>
      </c>
      <c r="H70" s="201" t="s">
        <v>110</v>
      </c>
      <c r="I70" s="201" t="s">
        <v>110</v>
      </c>
      <c r="J70" s="201" t="s">
        <v>110</v>
      </c>
      <c r="K70" s="201" t="s">
        <v>110</v>
      </c>
      <c r="L70" s="201"/>
      <c r="M70" s="207">
        <f>SUM(M71:M75)</f>
        <v>0</v>
      </c>
      <c r="N70" s="186"/>
      <c r="O70" s="186"/>
    </row>
    <row r="71" spans="1:21" x14ac:dyDescent="0.25">
      <c r="B71" s="262" t="s">
        <v>54</v>
      </c>
      <c r="C71" s="262"/>
      <c r="D71" s="202">
        <v>3.9485576610451309E-2</v>
      </c>
      <c r="E71" s="203">
        <f>$E$68*D71/100</f>
        <v>0</v>
      </c>
      <c r="F71" s="204">
        <f t="shared" si="2"/>
        <v>0</v>
      </c>
      <c r="G71" s="204">
        <f t="shared" si="3"/>
        <v>0</v>
      </c>
      <c r="H71" s="208">
        <v>50.4</v>
      </c>
      <c r="I71" s="209">
        <v>5.04</v>
      </c>
      <c r="J71" s="203">
        <f>($F71*H71/1000000)</f>
        <v>0</v>
      </c>
      <c r="K71" s="203">
        <f>$F71*I71/1000000</f>
        <v>0</v>
      </c>
      <c r="L71" s="203"/>
      <c r="M71" s="203">
        <f>(J71*25)+(K71*298)</f>
        <v>0</v>
      </c>
      <c r="N71" s="186"/>
      <c r="O71" s="186"/>
    </row>
    <row r="72" spans="1:21" x14ac:dyDescent="0.25">
      <c r="B72" s="262" t="s">
        <v>55</v>
      </c>
      <c r="C72" s="262"/>
      <c r="D72" s="202">
        <v>0.28997023116914117</v>
      </c>
      <c r="E72" s="203">
        <f>$E$68*D72/100</f>
        <v>0</v>
      </c>
      <c r="F72" s="204">
        <f t="shared" si="2"/>
        <v>0</v>
      </c>
      <c r="G72" s="204">
        <f t="shared" si="3"/>
        <v>0</v>
      </c>
      <c r="H72" s="208">
        <v>50.4</v>
      </c>
      <c r="I72" s="209">
        <v>5.04</v>
      </c>
      <c r="J72" s="203">
        <f>($F72*H72/1000000)</f>
        <v>0</v>
      </c>
      <c r="K72" s="203">
        <f>$F72*I72/1000000</f>
        <v>0</v>
      </c>
      <c r="L72" s="203"/>
      <c r="M72" s="203">
        <f>(J72*25)+(K72*298)</f>
        <v>0</v>
      </c>
      <c r="N72" s="186"/>
      <c r="O72" s="186"/>
    </row>
    <row r="73" spans="1:21" x14ac:dyDescent="0.25">
      <c r="B73" s="262" t="s">
        <v>56</v>
      </c>
      <c r="C73" s="262"/>
      <c r="D73" s="202">
        <v>4.621390173838647E-3</v>
      </c>
      <c r="E73" s="203">
        <f>$E$68*D73/100</f>
        <v>0</v>
      </c>
      <c r="F73" s="204">
        <f t="shared" si="2"/>
        <v>0</v>
      </c>
      <c r="G73" s="204">
        <f t="shared" si="3"/>
        <v>0</v>
      </c>
      <c r="H73" s="208">
        <v>50.4</v>
      </c>
      <c r="I73" s="209">
        <v>5.04</v>
      </c>
      <c r="J73" s="203">
        <f>($F73*H73/1000000)</f>
        <v>0</v>
      </c>
      <c r="K73" s="203">
        <f>$F73*I73/1000000</f>
        <v>0</v>
      </c>
      <c r="L73" s="203"/>
      <c r="M73" s="203">
        <f>(J73*25)+(K73*298)</f>
        <v>0</v>
      </c>
      <c r="N73" s="186"/>
      <c r="O73" s="186"/>
    </row>
    <row r="74" spans="1:21" x14ac:dyDescent="0.25">
      <c r="B74" s="262" t="s">
        <v>57</v>
      </c>
      <c r="C74" s="262"/>
      <c r="D74" s="202">
        <v>0</v>
      </c>
      <c r="E74" s="203">
        <f>$E$68*D74/100</f>
        <v>0</v>
      </c>
      <c r="F74" s="205">
        <f t="shared" si="2"/>
        <v>0</v>
      </c>
      <c r="G74" s="205">
        <f t="shared" si="3"/>
        <v>0</v>
      </c>
      <c r="H74" s="208">
        <v>50.4</v>
      </c>
      <c r="I74" s="209">
        <v>5.04</v>
      </c>
      <c r="J74" s="203">
        <f>($F74*H74/1000000)</f>
        <v>0</v>
      </c>
      <c r="K74" s="203">
        <f>$F74*I74/1000000</f>
        <v>0</v>
      </c>
      <c r="L74" s="203"/>
      <c r="M74" s="203">
        <f>(J74*25)+(K74*298)</f>
        <v>0</v>
      </c>
      <c r="N74" s="186"/>
      <c r="O74" s="186"/>
    </row>
    <row r="75" spans="1:21" x14ac:dyDescent="0.25">
      <c r="B75" s="262" t="s">
        <v>58</v>
      </c>
      <c r="C75" s="262"/>
      <c r="D75" s="202">
        <v>0</v>
      </c>
      <c r="E75" s="203">
        <f>$E$68*(D75/100)*(1-0.1)</f>
        <v>0</v>
      </c>
      <c r="F75" s="204">
        <f t="shared" si="2"/>
        <v>0</v>
      </c>
      <c r="G75" s="204">
        <f t="shared" si="3"/>
        <v>0</v>
      </c>
      <c r="H75" s="184">
        <v>1000000</v>
      </c>
      <c r="I75" s="184">
        <v>1000000</v>
      </c>
      <c r="J75" s="203">
        <f>E75*0.000716</f>
        <v>0</v>
      </c>
      <c r="K75" s="205" t="s">
        <v>110</v>
      </c>
      <c r="L75" s="205"/>
      <c r="M75" s="203">
        <f>(J75*25)</f>
        <v>0</v>
      </c>
      <c r="N75" s="186"/>
      <c r="O75" s="186"/>
    </row>
    <row r="76" spans="1:21" x14ac:dyDescent="0.25">
      <c r="B76" s="160"/>
      <c r="D76" s="191"/>
      <c r="E76" s="191"/>
      <c r="F76" s="191"/>
      <c r="G76" s="160"/>
      <c r="H76" s="160"/>
      <c r="I76" s="160"/>
      <c r="J76" s="210">
        <f>SUM(J71:J75)</f>
        <v>0</v>
      </c>
      <c r="K76" s="210">
        <f>SUM(K71:K75)</f>
        <v>0</v>
      </c>
      <c r="L76" s="210"/>
      <c r="M76" s="210">
        <f>SUM(M71:M75,M69)</f>
        <v>0</v>
      </c>
      <c r="N76" s="186"/>
      <c r="O76" s="186"/>
    </row>
    <row r="79" spans="1:21" x14ac:dyDescent="0.25">
      <c r="B79" s="157" t="s">
        <v>92</v>
      </c>
    </row>
    <row r="80" spans="1:21" x14ac:dyDescent="0.25">
      <c r="A80" s="258" t="s">
        <v>120</v>
      </c>
      <c r="B80" s="211"/>
    </row>
    <row r="81" spans="1:14" ht="48" x14ac:dyDescent="0.25">
      <c r="A81" s="259"/>
      <c r="B81" s="231" t="s">
        <v>90</v>
      </c>
      <c r="C81" s="231"/>
      <c r="D81" s="170" t="s">
        <v>89</v>
      </c>
      <c r="E81" s="170" t="s">
        <v>88</v>
      </c>
      <c r="F81" s="170" t="s">
        <v>87</v>
      </c>
      <c r="G81" s="260" t="s">
        <v>93</v>
      </c>
      <c r="H81" s="261"/>
      <c r="I81" s="74" t="s">
        <v>411</v>
      </c>
      <c r="J81" s="74" t="s">
        <v>95</v>
      </c>
      <c r="K81" s="260" t="s">
        <v>96</v>
      </c>
      <c r="L81" s="261"/>
      <c r="M81" s="260" t="s">
        <v>412</v>
      </c>
      <c r="N81" s="261"/>
    </row>
    <row r="82" spans="1:14" x14ac:dyDescent="0.25">
      <c r="B82" s="247" t="s">
        <v>85</v>
      </c>
      <c r="C82" s="247"/>
      <c r="D82" s="212">
        <f>D30</f>
        <v>0</v>
      </c>
      <c r="E82" s="212">
        <f>E30</f>
        <v>0</v>
      </c>
      <c r="F82" s="212">
        <f>F30</f>
        <v>0</v>
      </c>
      <c r="G82" s="248">
        <v>3.6999999999999998E-2</v>
      </c>
      <c r="H82" s="249"/>
      <c r="I82" s="213">
        <v>2.5390000000000001</v>
      </c>
      <c r="J82" s="212">
        <f>E82*F82</f>
        <v>0</v>
      </c>
      <c r="K82" s="250">
        <f>F82*E82*D82</f>
        <v>0</v>
      </c>
      <c r="L82" s="251"/>
      <c r="M82" s="252">
        <f>K82*G82*I82/1000</f>
        <v>0</v>
      </c>
      <c r="N82" s="253"/>
    </row>
    <row r="83" spans="1:14" x14ac:dyDescent="0.25">
      <c r="L83" s="214" t="s">
        <v>45</v>
      </c>
      <c r="M83" s="245">
        <f>M82</f>
        <v>0</v>
      </c>
      <c r="N83" s="246"/>
    </row>
    <row r="84" spans="1:14" ht="15.75" x14ac:dyDescent="0.25">
      <c r="B84" s="169" t="s">
        <v>134</v>
      </c>
    </row>
    <row r="86" spans="1:14" x14ac:dyDescent="0.25">
      <c r="B86" s="255" t="s">
        <v>12</v>
      </c>
      <c r="C86" s="255"/>
      <c r="D86" s="257" t="s">
        <v>1</v>
      </c>
    </row>
    <row r="87" spans="1:14" x14ac:dyDescent="0.25">
      <c r="B87" s="255"/>
      <c r="C87" s="255"/>
      <c r="D87" s="257" t="s">
        <v>5</v>
      </c>
    </row>
    <row r="88" spans="1:14" x14ac:dyDescent="0.25">
      <c r="B88" s="254" t="s">
        <v>366</v>
      </c>
      <c r="C88" s="254"/>
      <c r="D88" s="175">
        <f>I40+M40</f>
        <v>0</v>
      </c>
    </row>
    <row r="89" spans="1:14" x14ac:dyDescent="0.25">
      <c r="B89" s="254" t="s">
        <v>135</v>
      </c>
      <c r="C89" s="254"/>
      <c r="D89" s="175">
        <f>M47+K53</f>
        <v>0</v>
      </c>
    </row>
    <row r="90" spans="1:14" x14ac:dyDescent="0.25">
      <c r="B90" s="254" t="s">
        <v>136</v>
      </c>
      <c r="C90" s="254"/>
      <c r="D90" s="215">
        <f>M76</f>
        <v>0</v>
      </c>
    </row>
    <row r="91" spans="1:14" ht="23.25" x14ac:dyDescent="0.25">
      <c r="B91" s="256" t="s">
        <v>45</v>
      </c>
      <c r="C91" s="256"/>
      <c r="D91" s="216">
        <f>SUM(D88:D90)</f>
        <v>0</v>
      </c>
    </row>
  </sheetData>
  <sheetProtection algorithmName="SHA-512" hashValue="yUin918DU6qRsJdZOwRW1Z4kd3BliwzaBnEdD4o22gbNK6k7PeC3M3YywqkBsQcWWeXrrRtg+yVqEGQz4hZQdg==" saltValue="OgEC4z01pJyTREAiQjmuvw==" spinCount="100000" sheet="1" formatCells="0" formatColumns="0" formatRows="0" insertColumns="0" insertRows="0" insertHyperlinks="0" deleteColumns="0" deleteRows="0" sort="0" autoFilter="0" pivotTables="0"/>
  <protectedRanges>
    <protectedRange sqref="B9:C9 F7:G7 F11:L11 D30:F30 C18:D21" name="Rango4"/>
    <protectedRange sqref="D60:J60" name="Rango1_1"/>
    <protectedRange sqref="O60" name="Rango1_2"/>
    <protectedRange sqref="B9:C9 F7:G7 F11:L11 D30:F30 C18:D21" name="Rango3"/>
  </protectedRanges>
  <mergeCells count="87">
    <mergeCell ref="N39:O39"/>
    <mergeCell ref="N35:O35"/>
    <mergeCell ref="E36:F36"/>
    <mergeCell ref="N37:O37"/>
    <mergeCell ref="E38:F38"/>
    <mergeCell ref="N38:O38"/>
    <mergeCell ref="I3:K4"/>
    <mergeCell ref="D45:E45"/>
    <mergeCell ref="C44:E44"/>
    <mergeCell ref="F44:H44"/>
    <mergeCell ref="I44:M44"/>
    <mergeCell ref="I5:K5"/>
    <mergeCell ref="I6:L7"/>
    <mergeCell ref="D6:E9"/>
    <mergeCell ref="F5:G5"/>
    <mergeCell ref="F6:G6"/>
    <mergeCell ref="F7:G7"/>
    <mergeCell ref="E39:F39"/>
    <mergeCell ref="B6:C6"/>
    <mergeCell ref="B7:C7"/>
    <mergeCell ref="D34:I34"/>
    <mergeCell ref="I58:I59"/>
    <mergeCell ref="J58:J59"/>
    <mergeCell ref="B27:C30"/>
    <mergeCell ref="E35:F35"/>
    <mergeCell ref="B49:K49"/>
    <mergeCell ref="E37:F37"/>
    <mergeCell ref="B44:B45"/>
    <mergeCell ref="K58:K59"/>
    <mergeCell ref="A25:A26"/>
    <mergeCell ref="F9:L9"/>
    <mergeCell ref="G45:H45"/>
    <mergeCell ref="K45:M45"/>
    <mergeCell ref="J10:K10"/>
    <mergeCell ref="J11:K11"/>
    <mergeCell ref="G11:H11"/>
    <mergeCell ref="G10:H10"/>
    <mergeCell ref="I17:N21"/>
    <mergeCell ref="D27:D29"/>
    <mergeCell ref="E27:E29"/>
    <mergeCell ref="F27:F29"/>
    <mergeCell ref="B25:F26"/>
    <mergeCell ref="G16:O16"/>
    <mergeCell ref="N34:P34"/>
    <mergeCell ref="N36:O36"/>
    <mergeCell ref="B75:C75"/>
    <mergeCell ref="B60:C60"/>
    <mergeCell ref="B61:C61"/>
    <mergeCell ref="B62:C62"/>
    <mergeCell ref="B70:C70"/>
    <mergeCell ref="B71:C71"/>
    <mergeCell ref="B72:C72"/>
    <mergeCell ref="B73:C73"/>
    <mergeCell ref="B74:C74"/>
    <mergeCell ref="B69:C69"/>
    <mergeCell ref="A80:A81"/>
    <mergeCell ref="B81:C81"/>
    <mergeCell ref="G81:H81"/>
    <mergeCell ref="K81:L81"/>
    <mergeCell ref="M81:N81"/>
    <mergeCell ref="B90:C90"/>
    <mergeCell ref="B86:C87"/>
    <mergeCell ref="B91:C91"/>
    <mergeCell ref="D86:D87"/>
    <mergeCell ref="B89:C89"/>
    <mergeCell ref="B88:C88"/>
    <mergeCell ref="M83:N83"/>
    <mergeCell ref="B82:C82"/>
    <mergeCell ref="G82:H82"/>
    <mergeCell ref="K82:L82"/>
    <mergeCell ref="M82:N82"/>
    <mergeCell ref="D65:G66"/>
    <mergeCell ref="H65:I66"/>
    <mergeCell ref="B16:B17"/>
    <mergeCell ref="B34:B35"/>
    <mergeCell ref="C34:C35"/>
    <mergeCell ref="D58:H58"/>
    <mergeCell ref="E61:F61"/>
    <mergeCell ref="E62:F62"/>
    <mergeCell ref="E59:F59"/>
    <mergeCell ref="E60:F60"/>
    <mergeCell ref="I51:K51"/>
    <mergeCell ref="B50:D50"/>
    <mergeCell ref="I50:K50"/>
    <mergeCell ref="E50:H50"/>
    <mergeCell ref="J65:M66"/>
    <mergeCell ref="J34:M34"/>
  </mergeCells>
  <phoneticPr fontId="4" type="noConversion"/>
  <dataValidations count="1">
    <dataValidation type="list" allowBlank="1" showInputMessage="1" showErrorMessage="1" sqref="G11 J11:K11" xr:uid="{00000000-0002-0000-0200-000000000000}">
      <formula1>Residuos</formula1>
    </dataValidation>
  </dataValidations>
  <pageMargins left="0.75" right="0.75" top="1" bottom="1" header="0" footer="0"/>
  <pageSetup paperSize="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V118"/>
  <sheetViews>
    <sheetView zoomScaleNormal="100" zoomScaleSheetLayoutView="100" workbookViewId="0">
      <selection activeCell="Q15" sqref="Q15:R15"/>
    </sheetView>
  </sheetViews>
  <sheetFormatPr baseColWidth="10" defaultColWidth="9.140625" defaultRowHeight="15" x14ac:dyDescent="0.25"/>
  <cols>
    <col min="1" max="1" width="1.85546875" style="3" customWidth="1"/>
    <col min="2" max="2" width="3" style="3" customWidth="1"/>
    <col min="3" max="3" width="13" style="3" customWidth="1"/>
    <col min="4" max="5" width="12.5703125" style="3" customWidth="1"/>
    <col min="6" max="6" width="11.7109375" style="3" customWidth="1"/>
    <col min="7" max="7" width="7.42578125" style="3" customWidth="1"/>
    <col min="8" max="8" width="7" style="3" customWidth="1"/>
    <col min="9" max="10" width="11" style="3" customWidth="1"/>
    <col min="11" max="11" width="12" style="3" customWidth="1"/>
    <col min="12" max="12" width="6.85546875" style="3" customWidth="1"/>
    <col min="13" max="13" width="7.42578125" style="3" customWidth="1"/>
    <col min="14" max="14" width="4.85546875" style="3" customWidth="1"/>
    <col min="15" max="15" width="12.7109375" style="3" customWidth="1"/>
    <col min="16" max="16" width="11.7109375" style="3" customWidth="1"/>
    <col min="17" max="18" width="12.28515625" style="3" customWidth="1"/>
    <col min="19" max="19" width="9.140625" style="3"/>
    <col min="20" max="20" width="4.42578125" style="3" customWidth="1"/>
    <col min="21" max="16384" width="9.140625" style="3"/>
  </cols>
  <sheetData>
    <row r="2" spans="2:20" ht="18.75" x14ac:dyDescent="0.3">
      <c r="B2" s="57" t="s">
        <v>27</v>
      </c>
    </row>
    <row r="3" spans="2:20" ht="6.75" customHeight="1" x14ac:dyDescent="0.25"/>
    <row r="4" spans="2:20" ht="18.75" x14ac:dyDescent="0.3">
      <c r="B4" s="54" t="s">
        <v>138</v>
      </c>
      <c r="C4" s="55"/>
      <c r="D4" s="55"/>
      <c r="E4" s="55"/>
      <c r="F4" s="55"/>
      <c r="G4" s="55"/>
      <c r="H4" s="55"/>
      <c r="I4" s="55"/>
      <c r="J4" s="55"/>
      <c r="K4" s="55"/>
      <c r="L4" s="55"/>
      <c r="M4" s="55"/>
      <c r="N4" s="55"/>
      <c r="O4" s="55"/>
      <c r="P4" s="55"/>
      <c r="Q4" s="55"/>
      <c r="R4" s="55"/>
      <c r="S4" s="55"/>
      <c r="T4" s="55"/>
    </row>
    <row r="5" spans="2:20" ht="14.1" customHeight="1" x14ac:dyDescent="0.25">
      <c r="I5" s="346" t="str">
        <f>IF(D11&lt;P11+P15+P16,"ATENCIÓN: la cantidad de N de entrada no puede ser inferior a la de salida","")</f>
        <v/>
      </c>
      <c r="J5" s="346"/>
      <c r="K5" s="346"/>
    </row>
    <row r="6" spans="2:20" ht="21" customHeight="1" x14ac:dyDescent="0.25">
      <c r="B6" s="342" t="s">
        <v>32</v>
      </c>
      <c r="C6" s="342"/>
      <c r="D6" s="342"/>
      <c r="E6" s="342"/>
      <c r="F6" s="342"/>
      <c r="G6" s="342"/>
      <c r="I6" s="346"/>
      <c r="J6" s="346"/>
      <c r="K6" s="346"/>
      <c r="N6" s="345" t="s">
        <v>34</v>
      </c>
      <c r="O6" s="345"/>
      <c r="P6" s="345"/>
      <c r="Q6" s="345"/>
      <c r="R6" s="345"/>
      <c r="S6" s="345"/>
      <c r="T6" s="345"/>
    </row>
    <row r="7" spans="2:20" ht="14.1" customHeight="1" thickBot="1" x14ac:dyDescent="0.3">
      <c r="C7" s="4"/>
      <c r="D7" s="4"/>
      <c r="E7" s="4"/>
      <c r="F7" s="4"/>
      <c r="I7" s="325" t="s">
        <v>457</v>
      </c>
      <c r="J7" s="325"/>
      <c r="K7" s="325"/>
    </row>
    <row r="8" spans="2:20" ht="18.75" customHeight="1" thickTop="1" x14ac:dyDescent="0.25">
      <c r="B8" s="14"/>
      <c r="C8" s="15"/>
      <c r="D8" s="15"/>
      <c r="E8" s="15"/>
      <c r="F8" s="15"/>
      <c r="G8" s="16"/>
      <c r="I8" s="325"/>
      <c r="J8" s="325"/>
      <c r="K8" s="325"/>
      <c r="N8" s="23"/>
      <c r="O8" s="24"/>
      <c r="P8" s="24"/>
      <c r="Q8" s="24"/>
      <c r="R8" s="24"/>
      <c r="S8" s="24"/>
      <c r="T8" s="25"/>
    </row>
    <row r="9" spans="2:20" ht="15" customHeight="1" x14ac:dyDescent="0.25">
      <c r="B9" s="17"/>
      <c r="C9" s="308" t="s">
        <v>298</v>
      </c>
      <c r="D9" s="309"/>
      <c r="E9" s="11"/>
      <c r="F9" s="13"/>
      <c r="G9" s="18"/>
      <c r="I9" s="343" t="s">
        <v>33</v>
      </c>
      <c r="J9" s="343"/>
      <c r="K9" s="343"/>
      <c r="N9" s="26"/>
      <c r="O9" s="338" t="s">
        <v>35</v>
      </c>
      <c r="P9" s="338"/>
      <c r="Q9" s="338"/>
      <c r="R9" s="338"/>
      <c r="S9" s="6"/>
      <c r="T9" s="27"/>
    </row>
    <row r="10" spans="2:20" ht="15" customHeight="1" x14ac:dyDescent="0.25">
      <c r="B10" s="17"/>
      <c r="C10" s="12" t="s">
        <v>98</v>
      </c>
      <c r="D10" s="12" t="s">
        <v>116</v>
      </c>
      <c r="E10" s="86" t="s">
        <v>296</v>
      </c>
      <c r="G10" s="18"/>
      <c r="I10" s="343"/>
      <c r="J10" s="343"/>
      <c r="K10" s="343"/>
      <c r="N10" s="26"/>
      <c r="O10" s="12" t="s">
        <v>98</v>
      </c>
      <c r="P10" s="12" t="s">
        <v>115</v>
      </c>
      <c r="Q10" s="315" t="s">
        <v>37</v>
      </c>
      <c r="R10" s="315"/>
      <c r="S10" s="86" t="s">
        <v>297</v>
      </c>
      <c r="T10" s="27"/>
    </row>
    <row r="11" spans="2:20" ht="15" customHeight="1" x14ac:dyDescent="0.25">
      <c r="B11" s="17"/>
      <c r="C11" s="124">
        <f>'Emisiones línea base (EB)'!B9</f>
        <v>677</v>
      </c>
      <c r="D11" s="124">
        <f>'Emisiones línea base (EB)'!C9</f>
        <v>0</v>
      </c>
      <c r="E11" s="123">
        <f>IF(ISNUMBER(D11/C11),D11/C11,"-")</f>
        <v>0</v>
      </c>
      <c r="G11" s="18"/>
      <c r="I11" s="343"/>
      <c r="J11" s="343"/>
      <c r="K11" s="343"/>
      <c r="N11" s="26"/>
      <c r="O11" s="118"/>
      <c r="P11" s="118"/>
      <c r="Q11" s="22" t="s">
        <v>66</v>
      </c>
      <c r="R11" s="22"/>
      <c r="S11" s="123" t="str">
        <f>IF(ISNUMBER(P11/O11),P11/O11,"-")</f>
        <v>-</v>
      </c>
      <c r="T11" s="27"/>
    </row>
    <row r="12" spans="2:20" ht="15.75" customHeight="1" thickBot="1" x14ac:dyDescent="0.3">
      <c r="B12" s="17"/>
      <c r="C12" s="34"/>
      <c r="D12" s="13"/>
      <c r="E12" s="13"/>
      <c r="F12" s="13"/>
      <c r="G12" s="18"/>
      <c r="I12" s="344"/>
      <c r="J12" s="344"/>
      <c r="K12" s="344"/>
      <c r="N12" s="26"/>
      <c r="O12" s="34" t="str">
        <f>IF(P11&gt;O11,"La cantidad de N no puede ser superior a la cantidad total de fracción líquida","")</f>
        <v/>
      </c>
      <c r="P12" s="6"/>
      <c r="Q12" s="6"/>
      <c r="R12" s="6"/>
      <c r="S12" s="6"/>
      <c r="T12" s="27"/>
    </row>
    <row r="13" spans="2:20" ht="15.75" customHeight="1" thickTop="1" x14ac:dyDescent="0.25">
      <c r="B13" s="331" t="s">
        <v>120</v>
      </c>
      <c r="C13" s="12" t="s">
        <v>39</v>
      </c>
      <c r="D13" s="13"/>
      <c r="E13" s="13"/>
      <c r="F13" s="13"/>
      <c r="G13" s="18"/>
      <c r="I13" s="347" t="s">
        <v>452</v>
      </c>
      <c r="J13" s="347"/>
      <c r="K13" s="347"/>
      <c r="N13" s="26"/>
      <c r="O13" s="312" t="s">
        <v>36</v>
      </c>
      <c r="P13" s="313"/>
      <c r="Q13" s="313"/>
      <c r="R13" s="314"/>
      <c r="S13" s="6"/>
      <c r="T13" s="27"/>
    </row>
    <row r="14" spans="2:20" ht="18.75" customHeight="1" x14ac:dyDescent="0.25">
      <c r="B14" s="331"/>
      <c r="C14" s="12" t="s">
        <v>40</v>
      </c>
      <c r="D14" s="13"/>
      <c r="E14" s="13"/>
      <c r="F14" s="13"/>
      <c r="G14" s="18"/>
      <c r="I14" s="325"/>
      <c r="J14" s="325"/>
      <c r="K14" s="325"/>
      <c r="N14" s="26"/>
      <c r="O14" s="12" t="s">
        <v>98</v>
      </c>
      <c r="P14" s="12" t="s">
        <v>116</v>
      </c>
      <c r="Q14" s="310" t="s">
        <v>37</v>
      </c>
      <c r="R14" s="311"/>
      <c r="S14" s="86" t="s">
        <v>296</v>
      </c>
      <c r="T14" s="27"/>
    </row>
    <row r="15" spans="2:20" ht="16.5" customHeight="1" x14ac:dyDescent="0.25">
      <c r="B15" s="17"/>
      <c r="C15" s="119">
        <v>0</v>
      </c>
      <c r="D15" s="13"/>
      <c r="E15" s="13"/>
      <c r="F15" s="13"/>
      <c r="G15" s="18"/>
      <c r="I15" s="332"/>
      <c r="J15" s="333"/>
      <c r="K15" s="334"/>
      <c r="N15" s="26"/>
      <c r="O15" s="118"/>
      <c r="P15" s="118"/>
      <c r="Q15" s="349" t="s">
        <v>66</v>
      </c>
      <c r="R15" s="349"/>
      <c r="S15" s="123" t="str">
        <f>IF(ISNUMBER(P15/O15),P15/O15,"-")</f>
        <v>-</v>
      </c>
      <c r="T15" s="27"/>
    </row>
    <row r="16" spans="2:20" ht="15" customHeight="1" x14ac:dyDescent="0.25">
      <c r="B16" s="17"/>
      <c r="C16" s="13"/>
      <c r="D16" s="13"/>
      <c r="E16" s="13"/>
      <c r="F16" s="13"/>
      <c r="G16" s="18"/>
      <c r="I16" s="335"/>
      <c r="J16" s="336"/>
      <c r="K16" s="337"/>
      <c r="N16" s="26"/>
      <c r="O16" s="118"/>
      <c r="P16" s="118"/>
      <c r="Q16" s="349" t="s">
        <v>61</v>
      </c>
      <c r="R16" s="349"/>
      <c r="S16" s="123" t="str">
        <f>IF(ISNUMBER(P16/O16),P16/O16,"-")</f>
        <v>-</v>
      </c>
      <c r="T16" s="27"/>
    </row>
    <row r="17" spans="2:20" x14ac:dyDescent="0.25">
      <c r="B17" s="321"/>
      <c r="C17" s="315" t="s">
        <v>455</v>
      </c>
      <c r="D17" s="315"/>
      <c r="E17" s="13"/>
      <c r="F17" s="13"/>
      <c r="G17" s="18"/>
      <c r="I17" s="335"/>
      <c r="J17" s="336"/>
      <c r="K17" s="337"/>
      <c r="N17" s="26"/>
      <c r="O17" s="34" t="str">
        <f>IF(OR(P16&gt;O16,P15&gt;O15),"La cantidad de N no puede ser superior a la cantidad total de fracción sólida","")</f>
        <v/>
      </c>
      <c r="P17" s="6"/>
      <c r="Q17" s="6"/>
      <c r="R17" s="6"/>
      <c r="S17" s="6"/>
      <c r="T17" s="27"/>
    </row>
    <row r="18" spans="2:20" ht="15" customHeight="1" x14ac:dyDescent="0.25">
      <c r="B18" s="321"/>
      <c r="C18" s="315"/>
      <c r="D18" s="315"/>
      <c r="E18" s="13"/>
      <c r="F18" s="13"/>
      <c r="G18" s="18"/>
      <c r="I18" s="335"/>
      <c r="J18" s="336"/>
      <c r="K18" s="337"/>
      <c r="N18" s="26"/>
      <c r="O18" s="338" t="s">
        <v>154</v>
      </c>
      <c r="P18" s="338"/>
      <c r="T18" s="27"/>
    </row>
    <row r="19" spans="2:20" ht="15" customHeight="1" x14ac:dyDescent="0.25">
      <c r="B19" s="17"/>
      <c r="C19" s="308" t="s">
        <v>67</v>
      </c>
      <c r="D19" s="354"/>
      <c r="E19" s="12" t="s">
        <v>50</v>
      </c>
      <c r="F19" s="13"/>
      <c r="G19" s="18"/>
      <c r="I19" s="335"/>
      <c r="J19" s="336"/>
      <c r="K19" s="337"/>
      <c r="N19" s="26"/>
      <c r="O19" s="315" t="s">
        <v>413</v>
      </c>
      <c r="P19" s="315" t="s">
        <v>414</v>
      </c>
      <c r="Q19" s="316" t="s">
        <v>470</v>
      </c>
      <c r="R19" s="317"/>
      <c r="S19" s="317"/>
      <c r="T19" s="27"/>
    </row>
    <row r="20" spans="2:20" ht="15" customHeight="1" x14ac:dyDescent="0.25">
      <c r="B20" s="17"/>
      <c r="C20" s="355"/>
      <c r="D20" s="355"/>
      <c r="E20" s="118"/>
      <c r="F20" s="13"/>
      <c r="G20" s="18"/>
      <c r="I20" s="339"/>
      <c r="J20" s="340"/>
      <c r="K20" s="341"/>
      <c r="N20" s="26"/>
      <c r="O20" s="315"/>
      <c r="P20" s="315"/>
      <c r="Q20" s="318"/>
      <c r="R20" s="317"/>
      <c r="S20" s="317"/>
      <c r="T20" s="27"/>
    </row>
    <row r="21" spans="2:20" ht="15" customHeight="1" x14ac:dyDescent="0.25">
      <c r="B21" s="17"/>
      <c r="C21" s="355"/>
      <c r="D21" s="355"/>
      <c r="E21" s="118"/>
      <c r="F21" s="13"/>
      <c r="G21" s="18"/>
      <c r="I21" s="325" t="s">
        <v>122</v>
      </c>
      <c r="J21" s="325"/>
      <c r="K21" s="325"/>
      <c r="N21" s="26"/>
      <c r="O21" s="10"/>
      <c r="P21" s="10"/>
      <c r="Q21" s="318"/>
      <c r="R21" s="317"/>
      <c r="S21" s="317"/>
      <c r="T21" s="27"/>
    </row>
    <row r="22" spans="2:20" ht="15" customHeight="1" x14ac:dyDescent="0.25">
      <c r="B22" s="17"/>
      <c r="C22" s="355"/>
      <c r="D22" s="355"/>
      <c r="E22" s="118"/>
      <c r="F22" s="13"/>
      <c r="G22" s="18"/>
      <c r="I22" s="325"/>
      <c r="J22" s="325"/>
      <c r="K22" s="325"/>
      <c r="N22" s="26"/>
      <c r="O22" s="33"/>
      <c r="P22" s="32"/>
      <c r="Q22" s="32"/>
      <c r="R22" s="6"/>
      <c r="S22" s="6"/>
      <c r="T22" s="27"/>
    </row>
    <row r="23" spans="2:20" ht="15.75" customHeight="1" x14ac:dyDescent="0.25">
      <c r="B23" s="17"/>
      <c r="C23" s="13"/>
      <c r="D23" s="13"/>
      <c r="E23" s="13"/>
      <c r="F23" s="13"/>
      <c r="G23" s="18"/>
      <c r="I23" s="348"/>
      <c r="J23" s="348"/>
      <c r="K23" s="348"/>
      <c r="N23" s="26"/>
      <c r="S23" s="6"/>
      <c r="T23" s="27"/>
    </row>
    <row r="24" spans="2:20" ht="15" customHeight="1" x14ac:dyDescent="0.25">
      <c r="B24" s="321" t="s">
        <v>120</v>
      </c>
      <c r="C24" s="315" t="s">
        <v>84</v>
      </c>
      <c r="D24" s="315"/>
      <c r="E24" s="315"/>
      <c r="F24" s="315"/>
      <c r="G24" s="18"/>
      <c r="I24" s="348"/>
      <c r="J24" s="348"/>
      <c r="K24" s="348"/>
      <c r="N24" s="323" t="s">
        <v>120</v>
      </c>
      <c r="O24" s="315" t="s">
        <v>84</v>
      </c>
      <c r="P24" s="315"/>
      <c r="Q24" s="315"/>
      <c r="R24" s="315"/>
      <c r="S24" s="6"/>
      <c r="T24" s="27"/>
    </row>
    <row r="25" spans="2:20" ht="15" customHeight="1" x14ac:dyDescent="0.25">
      <c r="B25" s="321"/>
      <c r="C25" s="315"/>
      <c r="D25" s="315"/>
      <c r="E25" s="315"/>
      <c r="F25" s="315"/>
      <c r="G25" s="18"/>
      <c r="N25" s="323"/>
      <c r="O25" s="315"/>
      <c r="P25" s="315"/>
      <c r="Q25" s="315"/>
      <c r="R25" s="315"/>
      <c r="S25" s="6"/>
      <c r="T25" s="27"/>
    </row>
    <row r="26" spans="2:20" ht="23.25" customHeight="1" x14ac:dyDescent="0.25">
      <c r="B26" s="17"/>
      <c r="C26" s="315" t="s">
        <v>90</v>
      </c>
      <c r="D26" s="315" t="s">
        <v>89</v>
      </c>
      <c r="E26" s="315" t="s">
        <v>88</v>
      </c>
      <c r="F26" s="315" t="s">
        <v>87</v>
      </c>
      <c r="G26" s="18"/>
      <c r="I26" s="350" t="s">
        <v>123</v>
      </c>
      <c r="J26" s="350"/>
      <c r="K26" s="352" t="str">
        <f>IF(D11&lt;&gt;0,1-(P11+P15+P16)/D11,"-")</f>
        <v>-</v>
      </c>
      <c r="N26" s="26"/>
      <c r="O26" s="315" t="s">
        <v>90</v>
      </c>
      <c r="P26" s="315" t="s">
        <v>89</v>
      </c>
      <c r="Q26" s="315" t="s">
        <v>88</v>
      </c>
      <c r="R26" s="315" t="s">
        <v>87</v>
      </c>
      <c r="S26" s="6"/>
      <c r="T26" s="27"/>
    </row>
    <row r="27" spans="2:20" ht="23.25" customHeight="1" x14ac:dyDescent="0.25">
      <c r="B27" s="17"/>
      <c r="C27" s="315"/>
      <c r="D27" s="315"/>
      <c r="E27" s="315"/>
      <c r="F27" s="315"/>
      <c r="G27" s="18"/>
      <c r="I27" s="351"/>
      <c r="J27" s="351"/>
      <c r="K27" s="353"/>
      <c r="N27" s="26"/>
      <c r="O27" s="315"/>
      <c r="P27" s="315"/>
      <c r="Q27" s="315"/>
      <c r="R27" s="315"/>
      <c r="S27" s="6"/>
      <c r="T27" s="27"/>
    </row>
    <row r="28" spans="2:20" ht="15" customHeight="1" x14ac:dyDescent="0.25">
      <c r="B28" s="17"/>
      <c r="C28" s="40" t="s">
        <v>85</v>
      </c>
      <c r="D28" s="117"/>
      <c r="E28" s="117"/>
      <c r="F28" s="117"/>
      <c r="G28" s="18"/>
      <c r="I28" s="368" t="s">
        <v>453</v>
      </c>
      <c r="J28" s="368"/>
      <c r="K28" s="368"/>
      <c r="L28" s="368"/>
      <c r="M28" s="368"/>
      <c r="N28" s="26"/>
      <c r="O28" s="40" t="s">
        <v>86</v>
      </c>
      <c r="P28" s="117"/>
      <c r="Q28" s="117"/>
      <c r="R28" s="117"/>
      <c r="S28" s="6"/>
      <c r="T28" s="27"/>
    </row>
    <row r="29" spans="2:20" ht="15" customHeight="1" thickBot="1" x14ac:dyDescent="0.3">
      <c r="B29" s="19"/>
      <c r="C29" s="20"/>
      <c r="D29" s="20"/>
      <c r="E29" s="20"/>
      <c r="F29" s="20"/>
      <c r="G29" s="21"/>
      <c r="H29" s="31" t="s">
        <v>454</v>
      </c>
      <c r="I29" s="368"/>
      <c r="J29" s="368"/>
      <c r="K29" s="368"/>
      <c r="L29" s="368"/>
      <c r="M29" s="368"/>
      <c r="N29" s="28"/>
      <c r="O29" s="29"/>
      <c r="P29" s="29"/>
      <c r="Q29" s="29"/>
      <c r="R29" s="29"/>
      <c r="S29" s="29"/>
      <c r="T29" s="30"/>
    </row>
    <row r="30" spans="2:20" ht="15.75" thickTop="1" x14ac:dyDescent="0.25">
      <c r="B30" s="6"/>
      <c r="I30" s="368"/>
      <c r="J30" s="368"/>
      <c r="K30" s="368"/>
      <c r="L30" s="368"/>
      <c r="M30" s="368"/>
    </row>
    <row r="31" spans="2:20" ht="15" customHeight="1" x14ac:dyDescent="0.25">
      <c r="B31" s="6"/>
      <c r="D31" s="6"/>
      <c r="H31" s="31" t="s">
        <v>120</v>
      </c>
      <c r="I31" s="368" t="s">
        <v>121</v>
      </c>
      <c r="J31" s="368"/>
      <c r="K31" s="368"/>
      <c r="L31" s="368"/>
      <c r="M31" s="368"/>
      <c r="N31" s="368"/>
    </row>
    <row r="32" spans="2:20" ht="15" customHeight="1" x14ac:dyDescent="0.25">
      <c r="B32" s="6"/>
      <c r="C32" s="4"/>
      <c r="D32" s="6"/>
      <c r="I32" s="368"/>
      <c r="J32" s="368"/>
      <c r="K32" s="368"/>
      <c r="L32" s="368"/>
      <c r="M32" s="368"/>
      <c r="N32" s="368"/>
    </row>
    <row r="33" spans="2:22" ht="3.75" customHeight="1" x14ac:dyDescent="0.25">
      <c r="B33" s="6"/>
      <c r="C33" s="4"/>
      <c r="D33" s="6"/>
      <c r="I33" s="368"/>
      <c r="J33" s="368"/>
      <c r="K33" s="368"/>
      <c r="L33" s="368"/>
      <c r="M33" s="368"/>
      <c r="N33" s="368"/>
    </row>
    <row r="34" spans="2:22" x14ac:dyDescent="0.25">
      <c r="B34" s="6"/>
      <c r="C34" s="4"/>
      <c r="D34" s="6"/>
      <c r="I34" s="368"/>
      <c r="J34" s="368"/>
      <c r="K34" s="368"/>
      <c r="L34" s="368"/>
      <c r="M34" s="368"/>
      <c r="N34" s="368"/>
    </row>
    <row r="35" spans="2:22" x14ac:dyDescent="0.25">
      <c r="B35" s="6"/>
    </row>
    <row r="36" spans="2:22" ht="18.75" x14ac:dyDescent="0.3">
      <c r="B36" s="54" t="s">
        <v>139</v>
      </c>
      <c r="C36" s="55"/>
      <c r="D36" s="55"/>
      <c r="E36" s="55"/>
      <c r="F36" s="55"/>
      <c r="G36" s="55"/>
      <c r="H36" s="55"/>
      <c r="I36" s="55"/>
      <c r="J36" s="55"/>
      <c r="K36" s="55"/>
      <c r="L36" s="55"/>
      <c r="M36" s="55"/>
      <c r="N36" s="55"/>
      <c r="O36" s="55"/>
      <c r="P36" s="55"/>
      <c r="Q36" s="55"/>
      <c r="R36" s="55"/>
      <c r="S36" s="55"/>
      <c r="T36" s="55"/>
      <c r="U36" s="56"/>
      <c r="V36" s="56"/>
    </row>
    <row r="37" spans="2:22" ht="14.1" customHeight="1" x14ac:dyDescent="0.25">
      <c r="I37" s="369"/>
      <c r="J37" s="370"/>
      <c r="K37" s="371"/>
    </row>
    <row r="38" spans="2:22" ht="21" customHeight="1" x14ac:dyDescent="0.25">
      <c r="B38" s="342" t="s">
        <v>32</v>
      </c>
      <c r="C38" s="342"/>
      <c r="D38" s="342"/>
      <c r="E38" s="342"/>
      <c r="F38" s="342"/>
      <c r="G38" s="342"/>
      <c r="I38" s="369"/>
      <c r="J38" s="370"/>
      <c r="K38" s="371"/>
      <c r="N38" s="345" t="s">
        <v>34</v>
      </c>
      <c r="O38" s="345"/>
      <c r="P38" s="345"/>
      <c r="Q38" s="345"/>
      <c r="R38" s="345"/>
      <c r="S38" s="345"/>
      <c r="T38" s="345"/>
    </row>
    <row r="39" spans="2:22" ht="14.1" customHeight="1" thickBot="1" x14ac:dyDescent="0.3">
      <c r="C39" s="4"/>
      <c r="D39" s="4"/>
      <c r="E39" s="4"/>
      <c r="F39" s="4"/>
      <c r="I39" s="369"/>
      <c r="J39" s="370"/>
      <c r="K39" s="371"/>
    </row>
    <row r="40" spans="2:22" ht="18.75" customHeight="1" thickTop="1" x14ac:dyDescent="0.25">
      <c r="B40" s="14"/>
      <c r="C40" s="15"/>
      <c r="D40" s="15"/>
      <c r="E40" s="15"/>
      <c r="F40" s="15"/>
      <c r="G40" s="15"/>
      <c r="H40" s="50"/>
      <c r="I40" s="369"/>
      <c r="J40" s="370"/>
      <c r="K40" s="371"/>
      <c r="N40" s="23"/>
      <c r="O40" s="24"/>
      <c r="P40" s="24"/>
      <c r="Q40" s="24"/>
      <c r="R40" s="24"/>
      <c r="S40" s="24"/>
      <c r="T40" s="24"/>
      <c r="U40" s="24"/>
      <c r="V40" s="25"/>
    </row>
    <row r="41" spans="2:22" ht="15" customHeight="1" x14ac:dyDescent="0.25">
      <c r="B41" s="17"/>
      <c r="C41" s="374" t="s">
        <v>118</v>
      </c>
      <c r="D41" s="375"/>
      <c r="E41" s="11"/>
      <c r="F41" s="13"/>
      <c r="G41" s="13"/>
      <c r="H41" s="49"/>
      <c r="J41" s="343" t="s">
        <v>33</v>
      </c>
      <c r="K41" s="343"/>
      <c r="L41" s="343"/>
      <c r="N41" s="26"/>
      <c r="O41" s="379" t="s">
        <v>35</v>
      </c>
      <c r="P41" s="379"/>
      <c r="Q41" s="379"/>
      <c r="R41" s="379"/>
      <c r="S41" s="379"/>
      <c r="T41" s="308" t="s">
        <v>107</v>
      </c>
      <c r="U41" s="354"/>
      <c r="V41" s="27"/>
    </row>
    <row r="42" spans="2:22" ht="15" customHeight="1" x14ac:dyDescent="0.25">
      <c r="B42" s="17"/>
      <c r="C42" s="35" t="s">
        <v>98</v>
      </c>
      <c r="D42" s="35" t="s">
        <v>116</v>
      </c>
      <c r="E42" s="35" t="s">
        <v>117</v>
      </c>
      <c r="G42" s="13"/>
      <c r="H42" s="49"/>
      <c r="J42" s="343"/>
      <c r="K42" s="343"/>
      <c r="L42" s="343"/>
      <c r="N42" s="26"/>
      <c r="O42" s="35" t="s">
        <v>98</v>
      </c>
      <c r="P42" s="35" t="s">
        <v>115</v>
      </c>
      <c r="Q42" s="322" t="s">
        <v>37</v>
      </c>
      <c r="R42" s="322"/>
      <c r="S42" s="35" t="s">
        <v>117</v>
      </c>
      <c r="T42" s="377"/>
      <c r="U42" s="378"/>
      <c r="V42" s="27"/>
    </row>
    <row r="43" spans="2:22" ht="15" customHeight="1" x14ac:dyDescent="0.25">
      <c r="B43" s="17"/>
      <c r="C43" s="125">
        <f>C11</f>
        <v>677</v>
      </c>
      <c r="D43" s="125">
        <f>D11</f>
        <v>0</v>
      </c>
      <c r="E43" s="37">
        <f>IF(ISNUMBER(D43/C43),D43/C43,"-")</f>
        <v>0</v>
      </c>
      <c r="G43" s="13"/>
      <c r="H43" s="49"/>
      <c r="J43" s="343"/>
      <c r="K43" s="343"/>
      <c r="L43" s="343"/>
      <c r="N43" s="26"/>
      <c r="O43" s="125">
        <f>O11</f>
        <v>0</v>
      </c>
      <c r="P43" s="125">
        <f>P11</f>
        <v>0</v>
      </c>
      <c r="Q43" s="44" t="s">
        <v>66</v>
      </c>
      <c r="R43" s="44"/>
      <c r="S43" s="37" t="str">
        <f>IF(ISNUMBER(P43/O43),P43/O43,"-")</f>
        <v>-</v>
      </c>
      <c r="T43" s="372">
        <f>M80+R87</f>
        <v>0</v>
      </c>
      <c r="U43" s="372"/>
      <c r="V43" s="27"/>
    </row>
    <row r="44" spans="2:22" ht="15.75" customHeight="1" thickBot="1" x14ac:dyDescent="0.3">
      <c r="B44" s="17"/>
      <c r="C44" s="34"/>
      <c r="D44" s="13"/>
      <c r="E44" s="13"/>
      <c r="F44" s="13"/>
      <c r="G44" s="13"/>
      <c r="H44" s="49"/>
      <c r="J44" s="344"/>
      <c r="K44" s="344"/>
      <c r="L44" s="344"/>
      <c r="N44" s="26"/>
      <c r="O44" s="34" t="str">
        <f>IF(P43&gt;O43,"La cantidad de N no puede ser superior a la cantidad total","")</f>
        <v/>
      </c>
      <c r="P44" s="6"/>
      <c r="Q44" s="6"/>
      <c r="R44" s="6"/>
      <c r="S44" s="6"/>
      <c r="T44" s="53"/>
      <c r="V44" s="27"/>
    </row>
    <row r="45" spans="2:22" ht="15.75" customHeight="1" thickTop="1" x14ac:dyDescent="0.25">
      <c r="B45" s="331" t="s">
        <v>120</v>
      </c>
      <c r="C45" s="35" t="s">
        <v>39</v>
      </c>
      <c r="D45" s="315" t="s">
        <v>107</v>
      </c>
      <c r="E45" s="13"/>
      <c r="F45" s="13"/>
      <c r="G45" s="13"/>
      <c r="H45" s="49"/>
      <c r="J45" s="347" t="s">
        <v>119</v>
      </c>
      <c r="K45" s="347"/>
      <c r="L45" s="347"/>
      <c r="N45" s="26"/>
      <c r="O45" s="379" t="s">
        <v>36</v>
      </c>
      <c r="P45" s="379"/>
      <c r="Q45" s="379"/>
      <c r="R45" s="379"/>
      <c r="S45" s="379"/>
      <c r="T45" s="315" t="s">
        <v>107</v>
      </c>
      <c r="U45" s="315"/>
      <c r="V45" s="27"/>
    </row>
    <row r="46" spans="2:22" ht="18.75" customHeight="1" x14ac:dyDescent="0.25">
      <c r="B46" s="331"/>
      <c r="C46" s="35" t="s">
        <v>40</v>
      </c>
      <c r="D46" s="376"/>
      <c r="E46" s="13"/>
      <c r="F46" s="13"/>
      <c r="G46" s="13"/>
      <c r="H46" s="49"/>
      <c r="J46" s="325"/>
      <c r="K46" s="325"/>
      <c r="L46" s="325"/>
      <c r="N46" s="26"/>
      <c r="O46" s="35" t="s">
        <v>98</v>
      </c>
      <c r="P46" s="35" t="s">
        <v>116</v>
      </c>
      <c r="Q46" s="385" t="s">
        <v>37</v>
      </c>
      <c r="R46" s="386"/>
      <c r="S46" s="45" t="s">
        <v>117</v>
      </c>
      <c r="T46" s="315"/>
      <c r="U46" s="315"/>
      <c r="V46" s="27"/>
    </row>
    <row r="47" spans="2:22" ht="16.5" customHeight="1" x14ac:dyDescent="0.25">
      <c r="B47" s="17"/>
      <c r="C47" s="38">
        <f>C15</f>
        <v>0</v>
      </c>
      <c r="D47" s="78">
        <f>E92/1000</f>
        <v>0</v>
      </c>
      <c r="E47" s="13"/>
      <c r="F47" s="13"/>
      <c r="G47" s="13"/>
      <c r="H47" s="49"/>
      <c r="J47" s="324" t="str">
        <f t="shared" ref="J47:J52" si="0">IF(ISTEXT(I15),I15,"")</f>
        <v/>
      </c>
      <c r="K47" s="324"/>
      <c r="L47" s="324"/>
      <c r="N47" s="26"/>
      <c r="O47" s="125">
        <f>O15</f>
        <v>0</v>
      </c>
      <c r="P47" s="125">
        <f>P15</f>
        <v>0</v>
      </c>
      <c r="Q47" s="380" t="s">
        <v>66</v>
      </c>
      <c r="R47" s="380"/>
      <c r="S47" s="46" t="str">
        <f>IF(ISNUMBER(P47/O47),P47/O47,"-")</f>
        <v>-</v>
      </c>
      <c r="T47" s="372">
        <f>M79+R86</f>
        <v>0</v>
      </c>
      <c r="U47" s="372"/>
      <c r="V47" s="27"/>
    </row>
    <row r="48" spans="2:22" ht="15" customHeight="1" x14ac:dyDescent="0.25">
      <c r="B48" s="17"/>
      <c r="C48" s="13"/>
      <c r="D48" s="13"/>
      <c r="E48" s="13"/>
      <c r="F48" s="13"/>
      <c r="G48" s="13"/>
      <c r="H48" s="49"/>
      <c r="J48" s="324" t="str">
        <f t="shared" si="0"/>
        <v/>
      </c>
      <c r="K48" s="324"/>
      <c r="L48" s="324"/>
      <c r="N48" s="26"/>
      <c r="O48" s="125">
        <f>O16</f>
        <v>0</v>
      </c>
      <c r="P48" s="125">
        <f>P16</f>
        <v>0</v>
      </c>
      <c r="Q48" s="380" t="s">
        <v>61</v>
      </c>
      <c r="R48" s="380"/>
      <c r="S48" s="46" t="str">
        <f>IF(ISNUMBER(P48/O48),P48/O48,"-")</f>
        <v>-</v>
      </c>
      <c r="T48" s="372" t="s">
        <v>110</v>
      </c>
      <c r="U48" s="372"/>
      <c r="V48" s="27"/>
    </row>
    <row r="49" spans="2:22" ht="15" customHeight="1" x14ac:dyDescent="0.25">
      <c r="B49" s="321"/>
      <c r="C49" s="322" t="s">
        <v>456</v>
      </c>
      <c r="D49" s="322"/>
      <c r="E49" s="322"/>
      <c r="F49" s="330" t="s">
        <v>107</v>
      </c>
      <c r="G49" s="13"/>
      <c r="H49" s="49"/>
      <c r="J49" s="324" t="str">
        <f t="shared" si="0"/>
        <v/>
      </c>
      <c r="K49" s="324"/>
      <c r="L49" s="324"/>
      <c r="N49" s="26"/>
      <c r="O49" s="34" t="str">
        <f>IF(OR(P48&gt;O48,P47&gt;O47),"La cantidad de N no puede ser superior a la cantidad total","")</f>
        <v/>
      </c>
      <c r="P49" s="6"/>
      <c r="Q49" s="6"/>
      <c r="R49" s="6"/>
      <c r="S49" s="52"/>
      <c r="T49" s="52"/>
      <c r="V49" s="27"/>
    </row>
    <row r="50" spans="2:22" ht="15" customHeight="1" x14ac:dyDescent="0.25">
      <c r="B50" s="321"/>
      <c r="C50" s="322"/>
      <c r="D50" s="322"/>
      <c r="E50" s="322"/>
      <c r="F50" s="330"/>
      <c r="G50" s="13"/>
      <c r="H50" s="49"/>
      <c r="J50" s="324" t="str">
        <f t="shared" si="0"/>
        <v/>
      </c>
      <c r="K50" s="324"/>
      <c r="L50" s="324"/>
      <c r="N50" s="26"/>
      <c r="O50" s="379" t="s">
        <v>154</v>
      </c>
      <c r="P50" s="379"/>
      <c r="Q50" s="315" t="s">
        <v>107</v>
      </c>
      <c r="S50" s="6"/>
      <c r="T50" s="6"/>
      <c r="V50" s="27"/>
    </row>
    <row r="51" spans="2:22" ht="15" customHeight="1" x14ac:dyDescent="0.25">
      <c r="B51" s="17"/>
      <c r="C51" s="322" t="s">
        <v>67</v>
      </c>
      <c r="D51" s="322"/>
      <c r="E51" s="35" t="s">
        <v>50</v>
      </c>
      <c r="F51" s="330"/>
      <c r="G51" s="13"/>
      <c r="H51" s="49"/>
      <c r="J51" s="324" t="str">
        <f t="shared" si="0"/>
        <v/>
      </c>
      <c r="K51" s="324"/>
      <c r="L51" s="324"/>
      <c r="N51" s="26"/>
      <c r="O51" s="322" t="s">
        <v>299</v>
      </c>
      <c r="P51" s="322" t="s">
        <v>300</v>
      </c>
      <c r="Q51" s="315"/>
      <c r="R51" s="316"/>
      <c r="S51" s="317"/>
      <c r="T51" s="317"/>
      <c r="V51" s="27"/>
    </row>
    <row r="52" spans="2:22" ht="15" customHeight="1" x14ac:dyDescent="0.25">
      <c r="B52" s="17"/>
      <c r="C52" s="319" t="str">
        <f>IF(ISTEXT(C20),C20,"")</f>
        <v/>
      </c>
      <c r="D52" s="319"/>
      <c r="E52" s="36" t="str">
        <f>IF(ISNUMBER(E20),E20,"")</f>
        <v/>
      </c>
      <c r="F52" s="78">
        <f>IF(ISNUMBER(VLOOKUP(C52,$C$98:$F$110,4,FALSE)),VLOOKUP(C52,$C$98:$F$110,4,FALSE)/1000,0)</f>
        <v>0</v>
      </c>
      <c r="G52" s="13"/>
      <c r="H52" s="49"/>
      <c r="J52" s="324" t="str">
        <f t="shared" si="0"/>
        <v/>
      </c>
      <c r="K52" s="324"/>
      <c r="L52" s="324"/>
      <c r="N52" s="26"/>
      <c r="O52" s="322"/>
      <c r="P52" s="322"/>
      <c r="Q52" s="315"/>
      <c r="R52" s="318"/>
      <c r="S52" s="317"/>
      <c r="T52" s="317"/>
      <c r="V52" s="27"/>
    </row>
    <row r="53" spans="2:22" ht="15" customHeight="1" x14ac:dyDescent="0.25">
      <c r="B53" s="17"/>
      <c r="C53" s="319" t="str">
        <f>IF(ISTEXT(C21),C21,"")</f>
        <v/>
      </c>
      <c r="D53" s="319"/>
      <c r="E53" s="36" t="str">
        <f>IF(ISNUMBER(E21),E21,"")</f>
        <v/>
      </c>
      <c r="F53" s="78">
        <f t="shared" ref="F53:F54" si="1">IF(ISNUMBER(VLOOKUP(C53,$C$98:$F$110,4,FALSE)),VLOOKUP(C53,$C$98:$F$110,4,FALSE)/1000,0)</f>
        <v>0</v>
      </c>
      <c r="G53" s="13"/>
      <c r="H53" s="49"/>
      <c r="J53" s="325" t="s">
        <v>457</v>
      </c>
      <c r="K53" s="325"/>
      <c r="L53" s="325"/>
      <c r="N53" s="26"/>
      <c r="O53" s="43">
        <f>O21</f>
        <v>0</v>
      </c>
      <c r="P53" s="43">
        <f>P21</f>
        <v>0</v>
      </c>
      <c r="Q53" s="79">
        <f>(O53*1.2228/1000)*298+(P53*0.716/1000)*25</f>
        <v>0</v>
      </c>
      <c r="R53" s="318"/>
      <c r="S53" s="317"/>
      <c r="T53" s="317"/>
      <c r="V53" s="27"/>
    </row>
    <row r="54" spans="2:22" ht="15" customHeight="1" x14ac:dyDescent="0.25">
      <c r="B54" s="17"/>
      <c r="C54" s="319" t="str">
        <f>IF(ISTEXT(C22),C22,"")</f>
        <v/>
      </c>
      <c r="D54" s="319"/>
      <c r="E54" s="36" t="str">
        <f>IF(ISNUMBER(E22),E22,"")</f>
        <v/>
      </c>
      <c r="F54" s="78">
        <f t="shared" si="1"/>
        <v>0</v>
      </c>
      <c r="G54" s="13"/>
      <c r="H54" s="49"/>
      <c r="J54" s="325"/>
      <c r="K54" s="325"/>
      <c r="L54" s="325"/>
      <c r="N54" s="26"/>
      <c r="O54" s="33"/>
      <c r="P54" s="32"/>
      <c r="Q54" s="32"/>
      <c r="R54" s="6"/>
      <c r="S54" s="6"/>
      <c r="T54" s="6"/>
      <c r="V54" s="27"/>
    </row>
    <row r="55" spans="2:22" ht="15.75" customHeight="1" x14ac:dyDescent="0.25">
      <c r="B55" s="17"/>
      <c r="C55" s="13"/>
      <c r="D55" s="13"/>
      <c r="E55" s="13"/>
      <c r="F55" s="13"/>
      <c r="G55" s="13"/>
      <c r="H55" s="49"/>
      <c r="J55" s="320" t="str">
        <f>IF(ISTEXT(I23),I23,"")</f>
        <v/>
      </c>
      <c r="K55" s="320"/>
      <c r="L55" s="320"/>
      <c r="N55" s="26"/>
      <c r="S55" s="6"/>
      <c r="T55" s="6"/>
      <c r="V55" s="27"/>
    </row>
    <row r="56" spans="2:22" ht="15" customHeight="1" x14ac:dyDescent="0.25">
      <c r="B56" s="321" t="s">
        <v>120</v>
      </c>
      <c r="C56" s="322" t="s">
        <v>84</v>
      </c>
      <c r="D56" s="322"/>
      <c r="E56" s="322"/>
      <c r="F56" s="322"/>
      <c r="G56" s="326" t="s">
        <v>107</v>
      </c>
      <c r="H56" s="327"/>
      <c r="J56" s="320"/>
      <c r="K56" s="320"/>
      <c r="L56" s="320"/>
      <c r="N56" s="323" t="s">
        <v>120</v>
      </c>
      <c r="O56" s="322" t="s">
        <v>84</v>
      </c>
      <c r="P56" s="322"/>
      <c r="Q56" s="322"/>
      <c r="R56" s="322"/>
      <c r="S56" s="330" t="s">
        <v>107</v>
      </c>
      <c r="T56" s="330"/>
      <c r="V56" s="27"/>
    </row>
    <row r="57" spans="2:22" ht="15" customHeight="1" x14ac:dyDescent="0.25">
      <c r="B57" s="321"/>
      <c r="C57" s="322"/>
      <c r="D57" s="322"/>
      <c r="E57" s="322"/>
      <c r="F57" s="322"/>
      <c r="G57" s="326"/>
      <c r="H57" s="327"/>
      <c r="N57" s="323"/>
      <c r="O57" s="322"/>
      <c r="P57" s="322"/>
      <c r="Q57" s="322"/>
      <c r="R57" s="322"/>
      <c r="S57" s="330"/>
      <c r="T57" s="330"/>
      <c r="V57" s="27"/>
    </row>
    <row r="58" spans="2:22" ht="15" customHeight="1" x14ac:dyDescent="0.25">
      <c r="B58" s="17"/>
      <c r="C58" s="322" t="s">
        <v>90</v>
      </c>
      <c r="D58" s="322" t="s">
        <v>89</v>
      </c>
      <c r="E58" s="322" t="s">
        <v>88</v>
      </c>
      <c r="F58" s="322" t="s">
        <v>87</v>
      </c>
      <c r="G58" s="326"/>
      <c r="H58" s="327"/>
      <c r="J58" s="350" t="s">
        <v>123</v>
      </c>
      <c r="K58" s="350"/>
      <c r="L58" s="352" t="str">
        <f>IF(D43&lt;&gt;0,1-(P43+P47+P48)/D43,"-")</f>
        <v>-</v>
      </c>
      <c r="N58" s="26"/>
      <c r="O58" s="322" t="s">
        <v>90</v>
      </c>
      <c r="P58" s="322" t="s">
        <v>89</v>
      </c>
      <c r="Q58" s="322" t="s">
        <v>88</v>
      </c>
      <c r="R58" s="322" t="s">
        <v>87</v>
      </c>
      <c r="S58" s="330"/>
      <c r="T58" s="330"/>
      <c r="V58" s="27"/>
    </row>
    <row r="59" spans="2:22" ht="15" customHeight="1" x14ac:dyDescent="0.25">
      <c r="B59" s="17"/>
      <c r="C59" s="322"/>
      <c r="D59" s="322"/>
      <c r="E59" s="322"/>
      <c r="F59" s="322"/>
      <c r="G59" s="328"/>
      <c r="H59" s="329"/>
      <c r="J59" s="351"/>
      <c r="K59" s="351"/>
      <c r="L59" s="353"/>
      <c r="N59" s="26"/>
      <c r="O59" s="322"/>
      <c r="P59" s="322"/>
      <c r="Q59" s="322"/>
      <c r="R59" s="322"/>
      <c r="S59" s="330"/>
      <c r="T59" s="330"/>
      <c r="V59" s="27"/>
    </row>
    <row r="60" spans="2:22" ht="15" customHeight="1" x14ac:dyDescent="0.25">
      <c r="B60" s="17"/>
      <c r="C60" s="41" t="s">
        <v>85</v>
      </c>
      <c r="D60" s="36">
        <f>D28</f>
        <v>0</v>
      </c>
      <c r="E60" s="36">
        <f>E28</f>
        <v>0</v>
      </c>
      <c r="F60" s="36">
        <f>F28</f>
        <v>0</v>
      </c>
      <c r="G60" s="372">
        <f>N116</f>
        <v>0</v>
      </c>
      <c r="H60" s="373"/>
      <c r="N60" s="26"/>
      <c r="O60" s="41" t="s">
        <v>86</v>
      </c>
      <c r="P60" s="42">
        <f>P28</f>
        <v>0</v>
      </c>
      <c r="Q60" s="42">
        <f>Q28</f>
        <v>0</v>
      </c>
      <c r="R60" s="42">
        <f>R28</f>
        <v>0</v>
      </c>
      <c r="S60" s="372">
        <f>N117</f>
        <v>0</v>
      </c>
      <c r="T60" s="372"/>
      <c r="V60" s="27"/>
    </row>
    <row r="61" spans="2:22" ht="15" customHeight="1" thickBot="1" x14ac:dyDescent="0.3">
      <c r="B61" s="19"/>
      <c r="C61" s="20"/>
      <c r="D61" s="20"/>
      <c r="E61" s="20"/>
      <c r="F61" s="20"/>
      <c r="G61" s="47"/>
      <c r="H61" s="48"/>
      <c r="N61" s="28"/>
      <c r="O61" s="29"/>
      <c r="P61" s="29"/>
      <c r="Q61" s="29"/>
      <c r="R61" s="29"/>
      <c r="S61" s="51"/>
      <c r="T61" s="29"/>
      <c r="U61" s="29"/>
      <c r="V61" s="30"/>
    </row>
    <row r="62" spans="2:22" ht="15.75" thickTop="1" x14ac:dyDescent="0.25">
      <c r="B62" s="6"/>
    </row>
    <row r="63" spans="2:22" ht="15" customHeight="1" x14ac:dyDescent="0.25">
      <c r="B63" s="6"/>
      <c r="C63" s="60" t="s">
        <v>137</v>
      </c>
      <c r="M63" s="31" t="s">
        <v>120</v>
      </c>
      <c r="N63" s="368" t="s">
        <v>121</v>
      </c>
      <c r="O63" s="368"/>
      <c r="P63" s="368"/>
      <c r="Q63" s="368"/>
      <c r="R63" s="368"/>
      <c r="S63" s="368"/>
    </row>
    <row r="64" spans="2:22" ht="15" customHeight="1" x14ac:dyDescent="0.25">
      <c r="B64" s="65"/>
      <c r="C64" s="64"/>
      <c r="D64" s="64"/>
      <c r="E64" s="64"/>
      <c r="F64" s="64"/>
      <c r="G64" s="64"/>
      <c r="N64" s="368"/>
      <c r="O64" s="368"/>
      <c r="P64" s="368"/>
      <c r="Q64" s="368"/>
      <c r="R64" s="368"/>
      <c r="S64" s="368"/>
    </row>
    <row r="65" spans="2:20" x14ac:dyDescent="0.25">
      <c r="B65" s="65"/>
      <c r="C65" s="356"/>
      <c r="D65" s="357"/>
      <c r="E65" s="364" t="s">
        <v>107</v>
      </c>
      <c r="F65" s="364"/>
      <c r="G65" s="64"/>
      <c r="N65" s="368"/>
      <c r="O65" s="368"/>
      <c r="P65" s="368"/>
      <c r="Q65" s="368"/>
      <c r="R65" s="368"/>
      <c r="S65" s="368"/>
    </row>
    <row r="66" spans="2:20" x14ac:dyDescent="0.25">
      <c r="B66" s="65"/>
      <c r="C66" s="358"/>
      <c r="D66" s="359"/>
      <c r="E66" s="364"/>
      <c r="F66" s="364"/>
      <c r="G66" s="64"/>
      <c r="N66" s="368"/>
      <c r="O66" s="368"/>
      <c r="P66" s="368"/>
      <c r="Q66" s="368"/>
      <c r="R66" s="368"/>
      <c r="S66" s="368"/>
    </row>
    <row r="67" spans="2:20" x14ac:dyDescent="0.25">
      <c r="B67" s="65"/>
      <c r="C67" s="62" t="s">
        <v>111</v>
      </c>
      <c r="D67" s="63"/>
      <c r="E67" s="361">
        <f>T43+T47+Q53+G60+S60+F52+F53+F54+D47</f>
        <v>0</v>
      </c>
      <c r="F67" s="361"/>
      <c r="G67" s="64"/>
    </row>
    <row r="68" spans="2:20" ht="15.75" x14ac:dyDescent="0.25">
      <c r="B68" s="65"/>
      <c r="C68" s="62" t="s">
        <v>112</v>
      </c>
      <c r="D68" s="63"/>
      <c r="E68" s="362">
        <f>T43+T47+Q53+SUM(F52:F54)</f>
        <v>0</v>
      </c>
      <c r="F68" s="363"/>
      <c r="G68" s="64"/>
    </row>
    <row r="69" spans="2:20" x14ac:dyDescent="0.25">
      <c r="B69" s="65"/>
      <c r="C69" s="360" t="s">
        <v>113</v>
      </c>
      <c r="D69" s="360"/>
      <c r="E69" s="361">
        <f>SUM(D47,G60,S60)</f>
        <v>0</v>
      </c>
      <c r="F69" s="361"/>
      <c r="G69" s="64"/>
    </row>
    <row r="70" spans="2:20" ht="15" customHeight="1" x14ac:dyDescent="0.25">
      <c r="B70" s="65"/>
      <c r="C70" s="64"/>
      <c r="D70" s="64"/>
      <c r="E70" s="85"/>
      <c r="F70" s="64"/>
      <c r="G70" s="64"/>
    </row>
    <row r="71" spans="2:20" ht="17.25" customHeight="1" x14ac:dyDescent="0.25">
      <c r="B71" s="6"/>
    </row>
    <row r="72" spans="2:20" ht="18.75" x14ac:dyDescent="0.3">
      <c r="B72" s="54" t="s">
        <v>140</v>
      </c>
      <c r="C72" s="55"/>
      <c r="D72" s="55"/>
      <c r="E72" s="55"/>
      <c r="F72" s="55"/>
      <c r="G72" s="55"/>
      <c r="H72" s="55"/>
      <c r="I72" s="55"/>
      <c r="J72" s="55"/>
      <c r="K72" s="55"/>
      <c r="L72" s="55"/>
      <c r="M72" s="55"/>
      <c r="N72" s="55"/>
      <c r="O72" s="55"/>
      <c r="P72" s="55"/>
      <c r="Q72" s="55"/>
      <c r="R72" s="55"/>
      <c r="S72" s="55"/>
      <c r="T72" s="55"/>
    </row>
    <row r="73" spans="2:20" x14ac:dyDescent="0.25">
      <c r="B73" s="6"/>
      <c r="C73" s="6"/>
      <c r="D73" s="6"/>
    </row>
    <row r="74" spans="2:20" x14ac:dyDescent="0.25">
      <c r="C74" s="4" t="s">
        <v>469</v>
      </c>
    </row>
    <row r="76" spans="2:20" x14ac:dyDescent="0.25">
      <c r="D76" s="365" t="s">
        <v>23</v>
      </c>
      <c r="E76" s="366"/>
      <c r="F76" s="366"/>
      <c r="G76" s="366"/>
      <c r="H76" s="367"/>
      <c r="I76" s="365" t="s">
        <v>24</v>
      </c>
      <c r="J76" s="366"/>
      <c r="K76" s="366"/>
      <c r="L76" s="366"/>
      <c r="M76" s="367"/>
    </row>
    <row r="77" spans="2:20" ht="30" x14ac:dyDescent="0.25">
      <c r="C77" s="2"/>
      <c r="D77" s="68" t="s">
        <v>9</v>
      </c>
      <c r="E77" s="68" t="s">
        <v>0</v>
      </c>
      <c r="F77" s="381" t="s">
        <v>1</v>
      </c>
      <c r="G77" s="382"/>
      <c r="H77" s="383"/>
      <c r="I77" s="68" t="s">
        <v>143</v>
      </c>
      <c r="J77" s="68" t="s">
        <v>0</v>
      </c>
      <c r="K77" s="295" t="s">
        <v>1</v>
      </c>
      <c r="L77" s="295"/>
      <c r="M77" s="295"/>
    </row>
    <row r="78" spans="2:20" ht="30" x14ac:dyDescent="0.25">
      <c r="B78" s="295" t="s">
        <v>141</v>
      </c>
      <c r="C78" s="295"/>
      <c r="D78" s="68" t="s">
        <v>3</v>
      </c>
      <c r="E78" s="68" t="s">
        <v>10</v>
      </c>
      <c r="F78" s="68" t="s">
        <v>7</v>
      </c>
      <c r="G78" s="381" t="s">
        <v>8</v>
      </c>
      <c r="H78" s="383"/>
      <c r="I78" s="68" t="s">
        <v>3</v>
      </c>
      <c r="J78" s="68" t="s">
        <v>2</v>
      </c>
      <c r="K78" s="68" t="s">
        <v>6</v>
      </c>
      <c r="L78" s="68" t="s">
        <v>4</v>
      </c>
      <c r="M78" s="68" t="s">
        <v>5</v>
      </c>
    </row>
    <row r="79" spans="2:20" x14ac:dyDescent="0.25">
      <c r="B79" s="292" t="s">
        <v>63</v>
      </c>
      <c r="C79" s="292"/>
      <c r="D79" s="58">
        <f>IF(ISNUMBER(P15), P15,0)</f>
        <v>0</v>
      </c>
      <c r="E79" s="39">
        <v>3.0000000000000001E-3</v>
      </c>
      <c r="F79" s="58">
        <f>D79*E79</f>
        <v>0</v>
      </c>
      <c r="G79" s="387">
        <f>F79*(46/14)</f>
        <v>0</v>
      </c>
      <c r="H79" s="388"/>
      <c r="I79" s="58">
        <f>D79-F79</f>
        <v>0</v>
      </c>
      <c r="J79" s="59">
        <v>1.2500000000000001E-2</v>
      </c>
      <c r="K79" s="59">
        <f>I79*J79</f>
        <v>0</v>
      </c>
      <c r="L79" s="58">
        <f>K79*(44/28)</f>
        <v>0</v>
      </c>
      <c r="M79" s="80">
        <f>L79*298</f>
        <v>0</v>
      </c>
    </row>
    <row r="80" spans="2:20" x14ac:dyDescent="0.25">
      <c r="B80" s="292" t="s">
        <v>64</v>
      </c>
      <c r="C80" s="292"/>
      <c r="D80" s="58">
        <f>IF(ISNUMBER(P11), P11,0)</f>
        <v>0</v>
      </c>
      <c r="E80" s="39">
        <v>3.0000000000000001E-3</v>
      </c>
      <c r="F80" s="58">
        <f>D80*E80</f>
        <v>0</v>
      </c>
      <c r="G80" s="387">
        <f>F80*(46/14)</f>
        <v>0</v>
      </c>
      <c r="H80" s="388"/>
      <c r="I80" s="58">
        <f>D80-F80</f>
        <v>0</v>
      </c>
      <c r="J80" s="59">
        <v>1.2500000000000001E-2</v>
      </c>
      <c r="K80" s="59">
        <f>I80*J80</f>
        <v>0</v>
      </c>
      <c r="L80" s="58">
        <f>K80*(44/28)</f>
        <v>0</v>
      </c>
      <c r="M80" s="80">
        <f>L80*298</f>
        <v>0</v>
      </c>
    </row>
    <row r="81" spans="2:18" x14ac:dyDescent="0.25">
      <c r="K81" s="52"/>
    </row>
    <row r="82" spans="2:18" x14ac:dyDescent="0.25">
      <c r="D82" s="389" t="s">
        <v>25</v>
      </c>
      <c r="E82" s="389"/>
      <c r="F82" s="389"/>
      <c r="G82" s="389"/>
      <c r="H82" s="389"/>
      <c r="I82" s="389"/>
      <c r="J82" s="389"/>
      <c r="K82" s="389"/>
      <c r="L82" s="389"/>
      <c r="M82" s="389"/>
      <c r="N82" s="389"/>
      <c r="O82" s="389"/>
      <c r="P82" s="389"/>
      <c r="Q82" s="389"/>
      <c r="R82" s="389"/>
    </row>
    <row r="83" spans="2:18" ht="15" customHeight="1" x14ac:dyDescent="0.25">
      <c r="D83" s="384" t="s">
        <v>13</v>
      </c>
      <c r="E83" s="384"/>
      <c r="F83" s="384"/>
      <c r="G83" s="384"/>
      <c r="H83" s="384"/>
      <c r="I83" s="384"/>
      <c r="J83" s="390" t="s">
        <v>13</v>
      </c>
      <c r="K83" s="391"/>
      <c r="L83" s="391"/>
      <c r="M83" s="391"/>
      <c r="N83" s="391"/>
      <c r="O83" s="392"/>
      <c r="P83" s="390" t="s">
        <v>14</v>
      </c>
      <c r="Q83" s="391"/>
      <c r="R83" s="392"/>
    </row>
    <row r="84" spans="2:18" x14ac:dyDescent="0.25">
      <c r="C84" s="2"/>
      <c r="D84" s="295" t="s">
        <v>15</v>
      </c>
      <c r="E84" s="295"/>
      <c r="F84" s="295" t="s">
        <v>0</v>
      </c>
      <c r="G84" s="295"/>
      <c r="H84" s="295" t="s">
        <v>1</v>
      </c>
      <c r="I84" s="295"/>
      <c r="J84" s="70" t="s">
        <v>16</v>
      </c>
      <c r="K84" s="295" t="s">
        <v>17</v>
      </c>
      <c r="L84" s="295"/>
      <c r="M84" s="295" t="s">
        <v>0</v>
      </c>
      <c r="N84" s="295"/>
      <c r="O84" s="70" t="s">
        <v>1</v>
      </c>
      <c r="P84" s="381" t="s">
        <v>1</v>
      </c>
      <c r="Q84" s="382"/>
      <c r="R84" s="383"/>
    </row>
    <row r="85" spans="2:18" ht="36.75" customHeight="1" x14ac:dyDescent="0.25">
      <c r="B85" s="295" t="s">
        <v>142</v>
      </c>
      <c r="C85" s="295"/>
      <c r="D85" s="295" t="s">
        <v>3</v>
      </c>
      <c r="E85" s="295"/>
      <c r="F85" s="295" t="s">
        <v>18</v>
      </c>
      <c r="G85" s="295"/>
      <c r="H85" s="295" t="s">
        <v>6</v>
      </c>
      <c r="I85" s="295"/>
      <c r="J85" s="70" t="s">
        <v>3</v>
      </c>
      <c r="K85" s="295" t="s">
        <v>19</v>
      </c>
      <c r="L85" s="295"/>
      <c r="M85" s="295" t="s">
        <v>18</v>
      </c>
      <c r="N85" s="295"/>
      <c r="O85" s="70" t="s">
        <v>6</v>
      </c>
      <c r="P85" s="70" t="s">
        <v>6</v>
      </c>
      <c r="Q85" s="68" t="s">
        <v>4</v>
      </c>
      <c r="R85" s="68" t="s">
        <v>5</v>
      </c>
    </row>
    <row r="86" spans="2:18" ht="15" customHeight="1" x14ac:dyDescent="0.25">
      <c r="B86" s="292" t="s">
        <v>63</v>
      </c>
      <c r="C86" s="292"/>
      <c r="D86" s="296">
        <f>F79</f>
        <v>0</v>
      </c>
      <c r="E86" s="296"/>
      <c r="F86" s="298">
        <v>0.01</v>
      </c>
      <c r="G86" s="298"/>
      <c r="H86" s="297">
        <f>D86*F86</f>
        <v>0</v>
      </c>
      <c r="I86" s="297"/>
      <c r="J86" s="66">
        <f>D79</f>
        <v>0</v>
      </c>
      <c r="K86" s="296">
        <v>0.3</v>
      </c>
      <c r="L86" s="296"/>
      <c r="M86" s="298">
        <v>2.5000000000000001E-2</v>
      </c>
      <c r="N86" s="298"/>
      <c r="O86" s="67">
        <f>J86*K86*M86</f>
        <v>0</v>
      </c>
      <c r="P86" s="67">
        <f>O86+H86</f>
        <v>0</v>
      </c>
      <c r="Q86" s="58">
        <f>P86*(44/28)</f>
        <v>0</v>
      </c>
      <c r="R86" s="80">
        <f>Q86*298</f>
        <v>0</v>
      </c>
    </row>
    <row r="87" spans="2:18" x14ac:dyDescent="0.25">
      <c r="B87" s="292" t="s">
        <v>64</v>
      </c>
      <c r="C87" s="292"/>
      <c r="D87" s="296">
        <f>F80</f>
        <v>0</v>
      </c>
      <c r="E87" s="296"/>
      <c r="F87" s="298">
        <v>0.01</v>
      </c>
      <c r="G87" s="298"/>
      <c r="H87" s="297">
        <f>D87*F87</f>
        <v>0</v>
      </c>
      <c r="I87" s="297"/>
      <c r="J87" s="66">
        <f>D80</f>
        <v>0</v>
      </c>
      <c r="K87" s="296">
        <v>0.3</v>
      </c>
      <c r="L87" s="296"/>
      <c r="M87" s="298">
        <v>2.5000000000000001E-2</v>
      </c>
      <c r="N87" s="298"/>
      <c r="O87" s="67">
        <f>J87*K87*M87</f>
        <v>0</v>
      </c>
      <c r="P87" s="67">
        <f>O87+H87</f>
        <v>0</v>
      </c>
      <c r="Q87" s="58">
        <f>P87*(44/28)</f>
        <v>0</v>
      </c>
      <c r="R87" s="80">
        <f>Q87*298</f>
        <v>0</v>
      </c>
    </row>
    <row r="89" spans="2:18" x14ac:dyDescent="0.25">
      <c r="C89" s="4" t="s">
        <v>62</v>
      </c>
    </row>
    <row r="91" spans="2:18" ht="69" customHeight="1" x14ac:dyDescent="0.25">
      <c r="B91" s="293" t="s">
        <v>120</v>
      </c>
      <c r="C91" s="69" t="s">
        <v>145</v>
      </c>
      <c r="D91" s="69" t="s">
        <v>146</v>
      </c>
      <c r="E91" s="70" t="s">
        <v>144</v>
      </c>
    </row>
    <row r="92" spans="2:18" x14ac:dyDescent="0.25">
      <c r="B92" s="293"/>
      <c r="C92" s="81">
        <f>C15</f>
        <v>0</v>
      </c>
      <c r="D92" s="126">
        <v>0.25</v>
      </c>
      <c r="E92" s="80">
        <f>D92*C92</f>
        <v>0</v>
      </c>
    </row>
    <row r="95" spans="2:18" x14ac:dyDescent="0.25">
      <c r="C95" s="4" t="s">
        <v>91</v>
      </c>
    </row>
    <row r="97" spans="3:6" ht="45" x14ac:dyDescent="0.25">
      <c r="C97" s="68" t="s">
        <v>81</v>
      </c>
      <c r="D97" s="68" t="s">
        <v>82</v>
      </c>
      <c r="E97" s="68" t="s">
        <v>50</v>
      </c>
      <c r="F97" s="68" t="s">
        <v>83</v>
      </c>
    </row>
    <row r="98" spans="3:6" x14ac:dyDescent="0.25">
      <c r="C98" s="71" t="s">
        <v>74</v>
      </c>
      <c r="D98" s="72">
        <v>0</v>
      </c>
      <c r="E98" s="42">
        <f>IF(ISNUMBER(VLOOKUP(C98,$C$52:$E$54,3,)),VLOOKUP(C98,$C$52:$E$54,3,),0)</f>
        <v>0</v>
      </c>
      <c r="F98" s="61">
        <f>E98*D98</f>
        <v>0</v>
      </c>
    </row>
    <row r="99" spans="3:6" x14ac:dyDescent="0.25">
      <c r="C99" s="71" t="s">
        <v>68</v>
      </c>
      <c r="D99" s="72">
        <v>2.4300000000000002</v>
      </c>
      <c r="E99" s="42">
        <f t="shared" ref="E99:E110" si="2">IF(ISNUMBER(VLOOKUP(C99,$C$52:$E$54,3,)),VLOOKUP(C99,$C$52:$E$54,3,),0)</f>
        <v>0</v>
      </c>
      <c r="F99" s="61">
        <f t="shared" ref="F99:F109" si="3">E99*D99</f>
        <v>0</v>
      </c>
    </row>
    <row r="100" spans="3:6" x14ac:dyDescent="0.25">
      <c r="C100" s="71" t="s">
        <v>69</v>
      </c>
      <c r="D100" s="72">
        <v>2.0059999999999998</v>
      </c>
      <c r="E100" s="42">
        <f t="shared" si="2"/>
        <v>0</v>
      </c>
      <c r="F100" s="61">
        <f t="shared" si="3"/>
        <v>0</v>
      </c>
    </row>
    <row r="101" spans="3:6" x14ac:dyDescent="0.25">
      <c r="C101" s="71" t="s">
        <v>75</v>
      </c>
      <c r="D101" s="72">
        <v>3.169</v>
      </c>
      <c r="E101" s="42">
        <f t="shared" si="2"/>
        <v>0</v>
      </c>
      <c r="F101" s="61">
        <f t="shared" si="3"/>
        <v>0</v>
      </c>
    </row>
    <row r="102" spans="3:6" x14ac:dyDescent="0.25">
      <c r="C102" s="71" t="s">
        <v>149</v>
      </c>
      <c r="D102" s="72">
        <v>295.26249999999999</v>
      </c>
      <c r="E102" s="42">
        <f>IF(ISNUMBER(VLOOKUP(C102,$C$52:$E$54,3,)),VLOOKUP(C102,$C$52:$E$54,3,),0)</f>
        <v>0</v>
      </c>
      <c r="F102" s="61">
        <f>E102*D102</f>
        <v>0</v>
      </c>
    </row>
    <row r="103" spans="3:6" x14ac:dyDescent="0.25">
      <c r="C103" s="71" t="s">
        <v>76</v>
      </c>
      <c r="D103" s="72">
        <v>3.1269999999999998</v>
      </c>
      <c r="E103" s="42">
        <f t="shared" si="2"/>
        <v>0</v>
      </c>
      <c r="F103" s="61">
        <f t="shared" si="3"/>
        <v>0</v>
      </c>
    </row>
    <row r="104" spans="3:6" x14ac:dyDescent="0.25">
      <c r="C104" s="71" t="s">
        <v>70</v>
      </c>
      <c r="D104" s="72">
        <v>2.964</v>
      </c>
      <c r="E104" s="42">
        <f t="shared" si="2"/>
        <v>0</v>
      </c>
      <c r="F104" s="61">
        <f t="shared" si="3"/>
        <v>0</v>
      </c>
    </row>
    <row r="105" spans="3:6" x14ac:dyDescent="0.25">
      <c r="C105" s="71" t="s">
        <v>77</v>
      </c>
      <c r="D105" s="72">
        <v>0.20200000000000001</v>
      </c>
      <c r="E105" s="42">
        <f t="shared" si="2"/>
        <v>0</v>
      </c>
      <c r="F105" s="61">
        <f t="shared" si="3"/>
        <v>0</v>
      </c>
    </row>
    <row r="106" spans="3:6" x14ac:dyDescent="0.25">
      <c r="C106" s="71" t="s">
        <v>71</v>
      </c>
      <c r="D106" s="72">
        <v>2.9380000000000002</v>
      </c>
      <c r="E106" s="42">
        <f t="shared" si="2"/>
        <v>0</v>
      </c>
      <c r="F106" s="61">
        <f t="shared" si="3"/>
        <v>0</v>
      </c>
    </row>
    <row r="107" spans="3:6" x14ac:dyDescent="0.25">
      <c r="C107" s="71" t="s">
        <v>78</v>
      </c>
      <c r="D107" s="72">
        <v>2.8679999999999999</v>
      </c>
      <c r="E107" s="42">
        <f t="shared" si="2"/>
        <v>0</v>
      </c>
      <c r="F107" s="61">
        <f t="shared" si="3"/>
        <v>0</v>
      </c>
    </row>
    <row r="108" spans="3:6" x14ac:dyDescent="0.25">
      <c r="C108" s="71" t="s">
        <v>79</v>
      </c>
      <c r="D108" s="72">
        <v>2.1960000000000002</v>
      </c>
      <c r="E108" s="42">
        <f t="shared" si="2"/>
        <v>0</v>
      </c>
      <c r="F108" s="61">
        <f t="shared" si="3"/>
        <v>0</v>
      </c>
    </row>
    <row r="109" spans="3:6" x14ac:dyDescent="0.25">
      <c r="C109" s="71" t="s">
        <v>80</v>
      </c>
      <c r="D109" s="72">
        <v>1.671</v>
      </c>
      <c r="E109" s="42">
        <f t="shared" si="2"/>
        <v>0</v>
      </c>
      <c r="F109" s="61">
        <f t="shared" si="3"/>
        <v>0</v>
      </c>
    </row>
    <row r="110" spans="3:6" ht="25.5" x14ac:dyDescent="0.25">
      <c r="C110" s="217" t="s">
        <v>472</v>
      </c>
      <c r="D110" s="218">
        <v>2.762</v>
      </c>
      <c r="E110" s="219">
        <f t="shared" si="2"/>
        <v>0</v>
      </c>
      <c r="F110" s="220">
        <f>E110*D110</f>
        <v>0</v>
      </c>
    </row>
    <row r="111" spans="3:6" x14ac:dyDescent="0.25">
      <c r="E111" s="73" t="s">
        <v>45</v>
      </c>
      <c r="F111" s="80">
        <f>SUM(F98:F110)</f>
        <v>0</v>
      </c>
    </row>
    <row r="113" spans="2:15" x14ac:dyDescent="0.25">
      <c r="C113" s="4" t="s">
        <v>92</v>
      </c>
    </row>
    <row r="114" spans="2:15" x14ac:dyDescent="0.25">
      <c r="B114" s="294" t="s">
        <v>120</v>
      </c>
      <c r="C114" s="141"/>
    </row>
    <row r="115" spans="2:15" ht="45" x14ac:dyDescent="0.25">
      <c r="B115" s="293"/>
      <c r="C115" s="295" t="s">
        <v>90</v>
      </c>
      <c r="D115" s="295"/>
      <c r="E115" s="68" t="s">
        <v>89</v>
      </c>
      <c r="F115" s="68" t="s">
        <v>88</v>
      </c>
      <c r="G115" s="68" t="s">
        <v>87</v>
      </c>
      <c r="H115" s="260" t="s">
        <v>93</v>
      </c>
      <c r="I115" s="261"/>
      <c r="J115" s="74" t="s">
        <v>94</v>
      </c>
      <c r="K115" s="74" t="s">
        <v>95</v>
      </c>
      <c r="L115" s="260" t="s">
        <v>96</v>
      </c>
      <c r="M115" s="261"/>
      <c r="N115" s="260" t="s">
        <v>97</v>
      </c>
      <c r="O115" s="261"/>
    </row>
    <row r="116" spans="2:15" x14ac:dyDescent="0.25">
      <c r="C116" s="299" t="s">
        <v>85</v>
      </c>
      <c r="D116" s="299"/>
      <c r="E116" s="75">
        <f>D28</f>
        <v>0</v>
      </c>
      <c r="F116" s="75">
        <f>E28</f>
        <v>0</v>
      </c>
      <c r="G116" s="75">
        <f>F28</f>
        <v>0</v>
      </c>
      <c r="H116" s="304">
        <v>3.6999999999999998E-2</v>
      </c>
      <c r="I116" s="305"/>
      <c r="J116" s="76">
        <v>2.5390000000000001</v>
      </c>
      <c r="K116" s="75">
        <f>F116*G116</f>
        <v>0</v>
      </c>
      <c r="L116" s="306">
        <f>G116*F116*E116</f>
        <v>0</v>
      </c>
      <c r="M116" s="307"/>
      <c r="N116" s="300">
        <f>L116*H116*J116/1000</f>
        <v>0</v>
      </c>
      <c r="O116" s="301"/>
    </row>
    <row r="117" spans="2:15" x14ac:dyDescent="0.25">
      <c r="C117" s="299" t="s">
        <v>86</v>
      </c>
      <c r="D117" s="299"/>
      <c r="E117" s="75">
        <f>P28</f>
        <v>0</v>
      </c>
      <c r="F117" s="75">
        <f>Q28</f>
        <v>0</v>
      </c>
      <c r="G117" s="75">
        <f>R28</f>
        <v>0</v>
      </c>
      <c r="H117" s="304">
        <v>3.6999999999999998E-2</v>
      </c>
      <c r="I117" s="305"/>
      <c r="J117" s="76">
        <v>2.5390000000000001</v>
      </c>
      <c r="K117" s="75">
        <f>F117*G117</f>
        <v>0</v>
      </c>
      <c r="L117" s="306">
        <f>G117*F117*E117</f>
        <v>0</v>
      </c>
      <c r="M117" s="307"/>
      <c r="N117" s="300">
        <f>L117*H117*J117/1000</f>
        <v>0</v>
      </c>
      <c r="O117" s="301"/>
    </row>
    <row r="118" spans="2:15" x14ac:dyDescent="0.25">
      <c r="M118" s="77" t="s">
        <v>45</v>
      </c>
      <c r="N118" s="302">
        <f>SUM(O116:O117)</f>
        <v>0</v>
      </c>
      <c r="O118" s="303"/>
    </row>
  </sheetData>
  <sheetProtection password="D151" sheet="1" objects="1" scenarios="1"/>
  <protectedRanges>
    <protectedRange sqref="C15 C20:E22 D28:F28 I15:K20 I23:K24 O11:P11 O15:P16 O21:P21 P28:R28 D92" name="Rango2"/>
    <protectedRange sqref="C92:D92" name="Rango1_3"/>
  </protectedRanges>
  <mergeCells count="166">
    <mergeCell ref="B78:C78"/>
    <mergeCell ref="B79:C79"/>
    <mergeCell ref="B80:C80"/>
    <mergeCell ref="B85:C85"/>
    <mergeCell ref="M85:N85"/>
    <mergeCell ref="G79:H79"/>
    <mergeCell ref="G80:H80"/>
    <mergeCell ref="D82:R82"/>
    <mergeCell ref="J83:O83"/>
    <mergeCell ref="P83:R83"/>
    <mergeCell ref="P84:R84"/>
    <mergeCell ref="K85:L85"/>
    <mergeCell ref="O50:P50"/>
    <mergeCell ref="Q46:R46"/>
    <mergeCell ref="Q47:R47"/>
    <mergeCell ref="N63:S66"/>
    <mergeCell ref="K84:L84"/>
    <mergeCell ref="S60:T60"/>
    <mergeCell ref="S56:T59"/>
    <mergeCell ref="L58:L59"/>
    <mergeCell ref="I76:M76"/>
    <mergeCell ref="M84:N84"/>
    <mergeCell ref="K77:M77"/>
    <mergeCell ref="J49:L49"/>
    <mergeCell ref="J50:L50"/>
    <mergeCell ref="J45:L46"/>
    <mergeCell ref="J47:L47"/>
    <mergeCell ref="F77:H77"/>
    <mergeCell ref="D84:E84"/>
    <mergeCell ref="D85:E85"/>
    <mergeCell ref="D86:E86"/>
    <mergeCell ref="G78:H78"/>
    <mergeCell ref="D83:I83"/>
    <mergeCell ref="F84:G84"/>
    <mergeCell ref="F85:G85"/>
    <mergeCell ref="H84:I84"/>
    <mergeCell ref="H85:I85"/>
    <mergeCell ref="F86:G86"/>
    <mergeCell ref="N38:T38"/>
    <mergeCell ref="I31:N34"/>
    <mergeCell ref="Q26:Q27"/>
    <mergeCell ref="R26:R27"/>
    <mergeCell ref="C58:C59"/>
    <mergeCell ref="D58:D59"/>
    <mergeCell ref="E58:E59"/>
    <mergeCell ref="J58:K59"/>
    <mergeCell ref="B49:B50"/>
    <mergeCell ref="T41:U42"/>
    <mergeCell ref="T43:U43"/>
    <mergeCell ref="O41:S41"/>
    <mergeCell ref="T45:U46"/>
    <mergeCell ref="T47:U47"/>
    <mergeCell ref="T48:U48"/>
    <mergeCell ref="O45:S45"/>
    <mergeCell ref="P58:P59"/>
    <mergeCell ref="Q58:Q59"/>
    <mergeCell ref="R58:R59"/>
    <mergeCell ref="Q42:R42"/>
    <mergeCell ref="R51:T53"/>
    <mergeCell ref="O58:O59"/>
    <mergeCell ref="J48:L48"/>
    <mergeCell ref="Q48:R48"/>
    <mergeCell ref="F58:F59"/>
    <mergeCell ref="C65:D66"/>
    <mergeCell ref="C69:D69"/>
    <mergeCell ref="E67:F67"/>
    <mergeCell ref="E68:F68"/>
    <mergeCell ref="E69:F69"/>
    <mergeCell ref="E65:F66"/>
    <mergeCell ref="D76:H76"/>
    <mergeCell ref="I28:M30"/>
    <mergeCell ref="I37:K38"/>
    <mergeCell ref="B38:G38"/>
    <mergeCell ref="G60:H60"/>
    <mergeCell ref="C41:D41"/>
    <mergeCell ref="J41:L44"/>
    <mergeCell ref="B45:B46"/>
    <mergeCell ref="D45:D46"/>
    <mergeCell ref="I39:K40"/>
    <mergeCell ref="B6:G6"/>
    <mergeCell ref="I9:K12"/>
    <mergeCell ref="C26:C27"/>
    <mergeCell ref="D26:D27"/>
    <mergeCell ref="E26:E27"/>
    <mergeCell ref="F26:F27"/>
    <mergeCell ref="N6:T6"/>
    <mergeCell ref="I5:K6"/>
    <mergeCell ref="I13:K14"/>
    <mergeCell ref="I21:K22"/>
    <mergeCell ref="I23:K24"/>
    <mergeCell ref="Q15:R15"/>
    <mergeCell ref="Q16:R16"/>
    <mergeCell ref="O24:R25"/>
    <mergeCell ref="I26:J27"/>
    <mergeCell ref="K26:K27"/>
    <mergeCell ref="Q10:R10"/>
    <mergeCell ref="O9:R9"/>
    <mergeCell ref="C19:D19"/>
    <mergeCell ref="C20:D20"/>
    <mergeCell ref="C21:D21"/>
    <mergeCell ref="C22:D22"/>
    <mergeCell ref="C17:D18"/>
    <mergeCell ref="I7:K8"/>
    <mergeCell ref="O19:O20"/>
    <mergeCell ref="P19:P20"/>
    <mergeCell ref="B13:B14"/>
    <mergeCell ref="I15:K15"/>
    <mergeCell ref="I16:K16"/>
    <mergeCell ref="I17:K17"/>
    <mergeCell ref="I18:K18"/>
    <mergeCell ref="O18:P18"/>
    <mergeCell ref="N24:N25"/>
    <mergeCell ref="I19:K19"/>
    <mergeCell ref="I20:K20"/>
    <mergeCell ref="C24:F25"/>
    <mergeCell ref="B17:B18"/>
    <mergeCell ref="B24:B25"/>
    <mergeCell ref="C9:D9"/>
    <mergeCell ref="Q14:R14"/>
    <mergeCell ref="O13:R13"/>
    <mergeCell ref="O26:O27"/>
    <mergeCell ref="Q19:S21"/>
    <mergeCell ref="P26:P27"/>
    <mergeCell ref="C54:D54"/>
    <mergeCell ref="J55:L56"/>
    <mergeCell ref="B56:B57"/>
    <mergeCell ref="C56:F57"/>
    <mergeCell ref="N56:N57"/>
    <mergeCell ref="O56:R57"/>
    <mergeCell ref="O51:O52"/>
    <mergeCell ref="P51:P52"/>
    <mergeCell ref="C52:D52"/>
    <mergeCell ref="J52:L52"/>
    <mergeCell ref="J51:L51"/>
    <mergeCell ref="Q50:Q52"/>
    <mergeCell ref="C53:D53"/>
    <mergeCell ref="J53:L54"/>
    <mergeCell ref="G56:H59"/>
    <mergeCell ref="C49:E50"/>
    <mergeCell ref="F49:F51"/>
    <mergeCell ref="C51:D51"/>
    <mergeCell ref="C116:D116"/>
    <mergeCell ref="C117:D117"/>
    <mergeCell ref="N116:O116"/>
    <mergeCell ref="N117:O117"/>
    <mergeCell ref="N118:O118"/>
    <mergeCell ref="H115:I115"/>
    <mergeCell ref="H116:I116"/>
    <mergeCell ref="H117:I117"/>
    <mergeCell ref="L115:M115"/>
    <mergeCell ref="L116:M116"/>
    <mergeCell ref="L117:M117"/>
    <mergeCell ref="B87:C87"/>
    <mergeCell ref="B91:B92"/>
    <mergeCell ref="B114:B115"/>
    <mergeCell ref="N115:O115"/>
    <mergeCell ref="C115:D115"/>
    <mergeCell ref="D87:E87"/>
    <mergeCell ref="H86:I86"/>
    <mergeCell ref="H87:I87"/>
    <mergeCell ref="K86:L86"/>
    <mergeCell ref="K87:L87"/>
    <mergeCell ref="F87:G87"/>
    <mergeCell ref="M87:N87"/>
    <mergeCell ref="B86:C86"/>
    <mergeCell ref="M86:N86"/>
  </mergeCells>
  <phoneticPr fontId="0" type="noConversion"/>
  <dataValidations count="5">
    <dataValidation errorStyle="warning" allowBlank="1" showInputMessage="1" showErrorMessage="1" error="Debe introducir un dato del listado" sqref="Q47:R48 Q15:R16" xr:uid="{00000000-0002-0000-0300-000000000000}"/>
    <dataValidation type="list" allowBlank="1" showInputMessage="1" showErrorMessage="1" sqref="W53:X53 W21:X21" xr:uid="{00000000-0002-0000-0300-000001000000}">
      <formula1>Combustible</formula1>
    </dataValidation>
    <dataValidation type="list" errorStyle="warning" allowBlank="1" showInputMessage="1" showErrorMessage="1" error="Debe introducir un dato del listado" sqref="W49 W17" xr:uid="{00000000-0002-0000-0300-000002000000}">
      <formula1>DESTINO_FS</formula1>
    </dataValidation>
    <dataValidation type="list" allowBlank="1" showInputMessage="1" showErrorMessage="1" sqref="I15:I20" xr:uid="{00000000-0002-0000-0300-000003000000}">
      <formula1>Proceso</formula1>
    </dataValidation>
    <dataValidation type="list" allowBlank="1" showInputMessage="1" showErrorMessage="1" sqref="C20:D22" xr:uid="{00000000-0002-0000-0300-000004000000}">
      <formula1>COMBUSTIBLE3</formula1>
    </dataValidation>
  </dataValidations>
  <pageMargins left="0.74803149606299213" right="0.74803149606299213" top="0.98425196850393704" bottom="0.98425196850393704" header="0" footer="0"/>
  <pageSetup paperSize="9" scale="3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33"/>
  <sheetViews>
    <sheetView topLeftCell="A22" workbookViewId="0">
      <selection activeCell="E29" sqref="E29"/>
    </sheetView>
  </sheetViews>
  <sheetFormatPr baseColWidth="10" defaultColWidth="11.42578125" defaultRowHeight="15" x14ac:dyDescent="0.2"/>
  <cols>
    <col min="1" max="1" width="11.42578125" style="7"/>
    <col min="2" max="4" width="16.7109375" style="7" customWidth="1"/>
    <col min="5" max="5" width="18.28515625" style="7" customWidth="1"/>
    <col min="6" max="6" width="16.85546875" style="7" customWidth="1"/>
    <col min="7" max="7" width="6.7109375" style="7" customWidth="1"/>
    <col min="8" max="16384" width="11.42578125" style="7"/>
  </cols>
  <sheetData>
    <row r="1" spans="2:4" s="82" customFormat="1" x14ac:dyDescent="0.2"/>
    <row r="2" spans="2:4" s="82" customFormat="1" ht="23.25" x14ac:dyDescent="0.35">
      <c r="B2" s="83" t="s">
        <v>28</v>
      </c>
      <c r="C2" s="83"/>
    </row>
    <row r="3" spans="2:4" s="82" customFormat="1" ht="10.5" customHeight="1" x14ac:dyDescent="0.2">
      <c r="B3" s="84"/>
      <c r="C3" s="84"/>
    </row>
    <row r="4" spans="2:4" s="82" customFormat="1" ht="21" x14ac:dyDescent="0.2">
      <c r="B4" s="84" t="s">
        <v>30</v>
      </c>
      <c r="C4" s="84"/>
    </row>
    <row r="5" spans="2:4" s="82" customFormat="1" ht="9" customHeight="1" x14ac:dyDescent="0.2"/>
    <row r="6" spans="2:4" s="82" customFormat="1" x14ac:dyDescent="0.2">
      <c r="B6" s="396" t="s">
        <v>12</v>
      </c>
      <c r="C6" s="396"/>
      <c r="D6" s="106" t="s">
        <v>1</v>
      </c>
    </row>
    <row r="7" spans="2:4" s="82" customFormat="1" x14ac:dyDescent="0.2">
      <c r="B7" s="396"/>
      <c r="C7" s="396"/>
      <c r="D7" s="106" t="s">
        <v>5</v>
      </c>
    </row>
    <row r="8" spans="2:4" s="82" customFormat="1" ht="21" x14ac:dyDescent="0.2">
      <c r="B8" s="147" t="s">
        <v>21</v>
      </c>
      <c r="C8" s="148"/>
      <c r="D8" s="108">
        <f>'Emisiones línea base (EB)'!D91</f>
        <v>0</v>
      </c>
    </row>
    <row r="9" spans="2:4" s="82" customFormat="1" x14ac:dyDescent="0.2"/>
    <row r="10" spans="2:4" s="82" customFormat="1" x14ac:dyDescent="0.2"/>
    <row r="11" spans="2:4" s="82" customFormat="1" ht="21" x14ac:dyDescent="0.2">
      <c r="B11" s="84" t="s">
        <v>31</v>
      </c>
      <c r="C11" s="84"/>
    </row>
    <row r="12" spans="2:4" s="82" customFormat="1" ht="5.25" customHeight="1" x14ac:dyDescent="0.2"/>
    <row r="13" spans="2:4" s="82" customFormat="1" x14ac:dyDescent="0.2">
      <c r="B13" s="396" t="s">
        <v>12</v>
      </c>
      <c r="C13" s="396"/>
      <c r="D13" s="106" t="s">
        <v>1</v>
      </c>
    </row>
    <row r="14" spans="2:4" s="82" customFormat="1" x14ac:dyDescent="0.2">
      <c r="B14" s="396"/>
      <c r="C14" s="396"/>
      <c r="D14" s="106" t="s">
        <v>5</v>
      </c>
    </row>
    <row r="15" spans="2:4" s="82" customFormat="1" ht="21" x14ac:dyDescent="0.2">
      <c r="B15" s="147" t="s">
        <v>22</v>
      </c>
      <c r="C15" s="148"/>
      <c r="D15" s="108">
        <f>'Emisiones línea proyecto (EP)'!E68</f>
        <v>0</v>
      </c>
    </row>
    <row r="16" spans="2:4" s="82" customFormat="1" x14ac:dyDescent="0.2"/>
    <row r="17" spans="2:12" s="82" customFormat="1" x14ac:dyDescent="0.2"/>
    <row r="18" spans="2:12" s="82" customFormat="1" ht="21" x14ac:dyDescent="0.2">
      <c r="B18" s="84" t="s">
        <v>20</v>
      </c>
      <c r="C18" s="84"/>
    </row>
    <row r="19" spans="2:12" s="82" customFormat="1" ht="21" x14ac:dyDescent="0.2">
      <c r="B19" s="84"/>
      <c r="C19" s="84"/>
      <c r="D19" s="106" t="s">
        <v>1</v>
      </c>
    </row>
    <row r="20" spans="2:12" s="82" customFormat="1" x14ac:dyDescent="0.2">
      <c r="D20" s="106" t="s">
        <v>5</v>
      </c>
    </row>
    <row r="21" spans="2:12" s="82" customFormat="1" ht="21" x14ac:dyDescent="0.2">
      <c r="B21" s="107" t="s">
        <v>29</v>
      </c>
      <c r="C21" s="107"/>
      <c r="D21" s="108">
        <f>D8-D15</f>
        <v>0</v>
      </c>
    </row>
    <row r="22" spans="2:12" s="82" customFormat="1" x14ac:dyDescent="0.2"/>
    <row r="23" spans="2:12" s="82" customFormat="1" ht="23.25" x14ac:dyDescent="0.35">
      <c r="B23" s="83" t="s">
        <v>147</v>
      </c>
      <c r="C23" s="83"/>
    </row>
    <row r="24" spans="2:12" s="82" customFormat="1" x14ac:dyDescent="0.2"/>
    <row r="25" spans="2:12" s="82" customFormat="1" x14ac:dyDescent="0.2"/>
    <row r="26" spans="2:12" s="82" customFormat="1" ht="15.75" x14ac:dyDescent="0.2">
      <c r="E26" s="112" t="s">
        <v>1</v>
      </c>
      <c r="H26" s="393" t="s">
        <v>381</v>
      </c>
      <c r="I26" s="393"/>
      <c r="J26" s="393"/>
      <c r="K26" s="393"/>
      <c r="L26" s="393"/>
    </row>
    <row r="27" spans="2:12" s="82" customFormat="1" ht="15.75" x14ac:dyDescent="0.2">
      <c r="E27" s="112" t="s">
        <v>293</v>
      </c>
      <c r="H27" s="393"/>
      <c r="I27" s="393"/>
      <c r="J27" s="393"/>
      <c r="K27" s="393"/>
      <c r="L27" s="393"/>
    </row>
    <row r="28" spans="2:12" s="82" customFormat="1" ht="21" x14ac:dyDescent="0.2">
      <c r="B28" s="397" t="s">
        <v>292</v>
      </c>
      <c r="C28" s="146" t="s">
        <v>148</v>
      </c>
      <c r="D28" s="146"/>
      <c r="E28" s="109">
        <f>D8</f>
        <v>0</v>
      </c>
      <c r="H28" s="393"/>
      <c r="I28" s="393"/>
      <c r="J28" s="393"/>
      <c r="K28" s="393"/>
      <c r="L28" s="393"/>
    </row>
    <row r="29" spans="2:12" s="82" customFormat="1" ht="21" x14ac:dyDescent="0.2">
      <c r="B29" s="398"/>
      <c r="C29" s="146" t="s">
        <v>113</v>
      </c>
      <c r="D29" s="146"/>
      <c r="E29" s="109">
        <f>'Emisiones línea base (EB)'!M83</f>
        <v>0</v>
      </c>
      <c r="H29" s="393"/>
      <c r="I29" s="393"/>
      <c r="J29" s="393"/>
      <c r="K29" s="393"/>
      <c r="L29" s="393"/>
    </row>
    <row r="30" spans="2:12" s="82" customFormat="1" ht="21" x14ac:dyDescent="0.2">
      <c r="B30" s="394" t="s">
        <v>22</v>
      </c>
      <c r="C30" s="110" t="s">
        <v>148</v>
      </c>
      <c r="D30" s="110"/>
      <c r="E30" s="109">
        <f>'Emisiones línea proyecto (EP)'!E68:F68</f>
        <v>0</v>
      </c>
      <c r="H30" s="393"/>
      <c r="I30" s="393"/>
      <c r="J30" s="393"/>
      <c r="K30" s="393"/>
      <c r="L30" s="393"/>
    </row>
    <row r="31" spans="2:12" s="82" customFormat="1" ht="21" x14ac:dyDescent="0.2">
      <c r="B31" s="394"/>
      <c r="C31" s="110" t="s">
        <v>113</v>
      </c>
      <c r="D31" s="110"/>
      <c r="E31" s="109">
        <f>'Emisiones línea proyecto (EP)'!E69:F69-'Emisiones línea base (EB)'!M82</f>
        <v>0</v>
      </c>
      <c r="H31" s="393"/>
      <c r="I31" s="393"/>
      <c r="J31" s="393"/>
      <c r="K31" s="393"/>
      <c r="L31" s="393"/>
    </row>
    <row r="32" spans="2:12" s="82" customFormat="1" ht="21" x14ac:dyDescent="0.2">
      <c r="B32" s="395" t="s">
        <v>29</v>
      </c>
      <c r="C32" s="395"/>
      <c r="D32" s="395"/>
      <c r="E32" s="111">
        <f>E28+E29-E30-E31</f>
        <v>0</v>
      </c>
      <c r="F32" s="113">
        <f>IF(ISNUMBER(1-SUM(E30:E31)/SUM(E28:E29)),1-SUM(E30:E31)/SUM(E28:E29),0)</f>
        <v>0</v>
      </c>
      <c r="H32" s="393"/>
      <c r="I32" s="393"/>
      <c r="J32" s="393"/>
      <c r="K32" s="393"/>
      <c r="L32" s="393"/>
    </row>
    <row r="33" s="82" customFormat="1" x14ac:dyDescent="0.2"/>
  </sheetData>
  <sheetProtection password="D151" sheet="1" objects="1" scenarios="1"/>
  <mergeCells count="6">
    <mergeCell ref="H26:L32"/>
    <mergeCell ref="B30:B31"/>
    <mergeCell ref="B32:D32"/>
    <mergeCell ref="B6:C7"/>
    <mergeCell ref="B13:C14"/>
    <mergeCell ref="B28:B29"/>
  </mergeCells>
  <phoneticPr fontId="4" type="noConversion"/>
  <pageMargins left="0.75" right="0.75" top="1" bottom="1"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U2532"/>
  <sheetViews>
    <sheetView topLeftCell="A37" zoomScale="90" zoomScaleNormal="90" workbookViewId="0">
      <selection activeCell="C7" sqref="C7"/>
    </sheetView>
  </sheetViews>
  <sheetFormatPr baseColWidth="10" defaultColWidth="11.42578125" defaultRowHeight="15" x14ac:dyDescent="0.25"/>
  <cols>
    <col min="1" max="1" width="5.42578125" style="88" customWidth="1"/>
    <col min="2" max="2" width="21.42578125" style="88" bestFit="1" customWidth="1"/>
    <col min="3" max="3" width="46" style="88" customWidth="1"/>
    <col min="4" max="4" width="83" style="88" customWidth="1"/>
    <col min="5" max="5" width="21.42578125" style="88" customWidth="1"/>
    <col min="6" max="7" width="11.85546875" style="88" bestFit="1" customWidth="1"/>
    <col min="8" max="14" width="11.85546875" style="88" customWidth="1"/>
    <col min="15" max="18" width="11.42578125" style="88"/>
    <col min="19" max="19" width="22.7109375" style="88" customWidth="1"/>
    <col min="20" max="20" width="11.42578125" style="88"/>
    <col min="21" max="21" width="11.42578125" style="88" customWidth="1"/>
    <col min="22" max="16384" width="11.42578125" style="88"/>
  </cols>
  <sheetData>
    <row r="2" spans="2:21" ht="18.75" x14ac:dyDescent="0.3">
      <c r="B2" s="57" t="s">
        <v>288</v>
      </c>
      <c r="C2" s="87"/>
    </row>
    <row r="3" spans="2:21" x14ac:dyDescent="0.25">
      <c r="C3" s="87"/>
    </row>
    <row r="4" spans="2:21" ht="36.75" customHeight="1" x14ac:dyDescent="0.25">
      <c r="B4" s="401" t="s">
        <v>353</v>
      </c>
      <c r="C4" s="401"/>
      <c r="D4" s="401"/>
      <c r="E4" s="401"/>
    </row>
    <row r="6" spans="2:21" ht="18.75" x14ac:dyDescent="0.25">
      <c r="E6" s="105" t="s">
        <v>290</v>
      </c>
    </row>
    <row r="7" spans="2:21" ht="15.75" customHeight="1" x14ac:dyDescent="0.25">
      <c r="B7" s="89" t="s">
        <v>51</v>
      </c>
      <c r="C7" s="90"/>
      <c r="D7" s="140" t="e">
        <f>VLOOKUP(C7,'Listas calculos'!F4:G53,2,FALSE)</f>
        <v>#N/A</v>
      </c>
      <c r="E7" s="402">
        <f>SUM(G11:G62)/1000</f>
        <v>0</v>
      </c>
    </row>
    <row r="8" spans="2:21" ht="15" customHeight="1" x14ac:dyDescent="0.25">
      <c r="E8" s="403"/>
    </row>
    <row r="9" spans="2:21" ht="15" customHeight="1" x14ac:dyDescent="0.25">
      <c r="O9" s="399" t="s">
        <v>158</v>
      </c>
      <c r="P9" s="400"/>
      <c r="Q9" s="92"/>
      <c r="R9" s="399" t="s">
        <v>159</v>
      </c>
      <c r="S9" s="400"/>
      <c r="U9" s="93" t="s">
        <v>160</v>
      </c>
    </row>
    <row r="10" spans="2:21" ht="47.25" x14ac:dyDescent="0.25">
      <c r="B10" s="103" t="s">
        <v>155</v>
      </c>
      <c r="C10" s="103" t="s">
        <v>156</v>
      </c>
      <c r="D10" s="103" t="s">
        <v>157</v>
      </c>
      <c r="E10" s="104" t="s">
        <v>161</v>
      </c>
      <c r="F10" s="104" t="s">
        <v>289</v>
      </c>
      <c r="G10" s="104" t="s">
        <v>352</v>
      </c>
      <c r="O10" s="94" t="s">
        <v>162</v>
      </c>
      <c r="P10" s="94" t="s">
        <v>156</v>
      </c>
      <c r="Q10" s="94" t="s">
        <v>155</v>
      </c>
      <c r="R10" s="94" t="s">
        <v>162</v>
      </c>
      <c r="S10" s="94" t="s">
        <v>156</v>
      </c>
      <c r="T10" s="94" t="s">
        <v>157</v>
      </c>
      <c r="U10" s="94" t="s">
        <v>163</v>
      </c>
    </row>
    <row r="11" spans="2:21" x14ac:dyDescent="0.25">
      <c r="B11" s="95" t="str">
        <f t="array" ref="B11:B2532">IFERROR(INDEX($Q$11:$Q$2532,SMALL(IF($O$11:$O$2532=$D$7,ROW()),ROW()-10)),"")</f>
        <v/>
      </c>
      <c r="C11" s="95" t="str">
        <f t="array" ref="C11:C2532">IFERROR(INDEX(S11:S2532,SMALL(IF($O$11:$O$2532=$D$7,ROW()),ROW()-10)),"")</f>
        <v/>
      </c>
      <c r="D11" s="95" t="str">
        <f t="array" ref="D11:D2532">IFERROR(INDEX(T11:T2532,SMALL(IF($O$11:$O$2532=$D$7,ROW()),ROW()-10)),"")</f>
        <v/>
      </c>
      <c r="E11" s="96"/>
      <c r="F11" s="95" t="str">
        <f t="array" ref="F11:F2532">IFERROR(INDEX(U11:U2532,SMALL(IF($O$11:$O$2532=$D$7,ROW()),ROW()-10)),"")</f>
        <v/>
      </c>
      <c r="G11" s="95" t="str">
        <f>IF(ISNUMBER(F11*E11), F11*E11,"")</f>
        <v/>
      </c>
      <c r="O11" s="97">
        <v>1</v>
      </c>
      <c r="P11" s="97" t="s">
        <v>164</v>
      </c>
      <c r="Q11" s="97" t="s">
        <v>165</v>
      </c>
      <c r="R11" s="97">
        <v>1</v>
      </c>
      <c r="S11" s="97" t="s">
        <v>166</v>
      </c>
      <c r="T11" s="97" t="s">
        <v>167</v>
      </c>
      <c r="U11" s="98">
        <v>0.42129328742647498</v>
      </c>
    </row>
    <row r="12" spans="2:21" x14ac:dyDescent="0.25">
      <c r="B12" s="95" t="str">
        <v/>
      </c>
      <c r="C12" s="95" t="str">
        <v/>
      </c>
      <c r="D12" s="95" t="str">
        <v/>
      </c>
      <c r="E12" s="222"/>
      <c r="F12" s="95" t="str">
        <v/>
      </c>
      <c r="G12" s="95" t="str">
        <f t="shared" ref="G12:G38" si="0">IF(ISNUMBER(F12*E12), F12*E12,"")</f>
        <v/>
      </c>
      <c r="O12" s="97">
        <v>1</v>
      </c>
      <c r="P12" s="97" t="s">
        <v>164</v>
      </c>
      <c r="Q12" s="97" t="s">
        <v>165</v>
      </c>
      <c r="R12" s="97">
        <v>2</v>
      </c>
      <c r="S12" s="97" t="s">
        <v>168</v>
      </c>
      <c r="T12" s="97" t="s">
        <v>169</v>
      </c>
      <c r="U12" s="98">
        <v>0.34170292481396103</v>
      </c>
    </row>
    <row r="13" spans="2:21" x14ac:dyDescent="0.25">
      <c r="B13" s="95" t="str">
        <v/>
      </c>
      <c r="C13" s="95" t="str">
        <v/>
      </c>
      <c r="D13" s="95" t="str">
        <v/>
      </c>
      <c r="E13" s="222"/>
      <c r="F13" s="95" t="str">
        <v/>
      </c>
      <c r="G13" s="95" t="str">
        <f t="shared" si="0"/>
        <v/>
      </c>
      <c r="O13" s="97">
        <v>1</v>
      </c>
      <c r="P13" s="97" t="s">
        <v>164</v>
      </c>
      <c r="Q13" s="97" t="s">
        <v>165</v>
      </c>
      <c r="R13" s="97">
        <v>3</v>
      </c>
      <c r="S13" s="97" t="s">
        <v>170</v>
      </c>
      <c r="T13" s="97" t="s">
        <v>171</v>
      </c>
      <c r="U13" s="98">
        <v>0.93796982510439009</v>
      </c>
    </row>
    <row r="14" spans="2:21" x14ac:dyDescent="0.25">
      <c r="B14" s="95" t="str">
        <v/>
      </c>
      <c r="C14" s="95" t="str">
        <v/>
      </c>
      <c r="D14" s="95" t="str">
        <v/>
      </c>
      <c r="E14" s="222"/>
      <c r="F14" s="95" t="str">
        <v/>
      </c>
      <c r="G14" s="95" t="str">
        <f t="shared" si="0"/>
        <v/>
      </c>
      <c r="O14" s="97">
        <v>1</v>
      </c>
      <c r="P14" s="97" t="s">
        <v>164</v>
      </c>
      <c r="Q14" s="97" t="s">
        <v>165</v>
      </c>
      <c r="R14" s="97">
        <v>4</v>
      </c>
      <c r="S14" s="97" t="s">
        <v>172</v>
      </c>
      <c r="T14" s="97" t="s">
        <v>173</v>
      </c>
      <c r="U14" s="98">
        <v>0.92719828257855308</v>
      </c>
    </row>
    <row r="15" spans="2:21" x14ac:dyDescent="0.25">
      <c r="B15" s="95" t="str">
        <v/>
      </c>
      <c r="C15" s="95" t="str">
        <v/>
      </c>
      <c r="D15" s="95" t="str">
        <v/>
      </c>
      <c r="E15" s="222"/>
      <c r="F15" s="95" t="str">
        <v/>
      </c>
      <c r="G15" s="95" t="str">
        <f t="shared" si="0"/>
        <v/>
      </c>
      <c r="O15" s="97">
        <v>1</v>
      </c>
      <c r="P15" s="97" t="s">
        <v>164</v>
      </c>
      <c r="Q15" s="97" t="s">
        <v>174</v>
      </c>
      <c r="R15" s="97">
        <v>1</v>
      </c>
      <c r="S15" s="97" t="s">
        <v>175</v>
      </c>
      <c r="T15" s="97" t="s">
        <v>176</v>
      </c>
      <c r="U15" s="98">
        <v>0.15099224154524801</v>
      </c>
    </row>
    <row r="16" spans="2:21" x14ac:dyDescent="0.25">
      <c r="B16" s="95" t="str">
        <v/>
      </c>
      <c r="C16" s="95" t="str">
        <v/>
      </c>
      <c r="D16" s="95" t="str">
        <v/>
      </c>
      <c r="E16" s="222"/>
      <c r="F16" s="95" t="str">
        <v/>
      </c>
      <c r="G16" s="95" t="str">
        <f t="shared" si="0"/>
        <v/>
      </c>
      <c r="O16" s="97">
        <v>1</v>
      </c>
      <c r="P16" s="97" t="s">
        <v>164</v>
      </c>
      <c r="Q16" s="97" t="s">
        <v>174</v>
      </c>
      <c r="R16" s="97">
        <v>2</v>
      </c>
      <c r="S16" s="97" t="s">
        <v>177</v>
      </c>
      <c r="T16" s="97" t="s">
        <v>178</v>
      </c>
      <c r="U16" s="98">
        <v>0.19813420879591101</v>
      </c>
    </row>
    <row r="17" spans="2:21" x14ac:dyDescent="0.25">
      <c r="B17" s="95" t="str">
        <v/>
      </c>
      <c r="C17" s="95" t="str">
        <v/>
      </c>
      <c r="D17" s="95" t="str">
        <v/>
      </c>
      <c r="E17" s="222"/>
      <c r="F17" s="95" t="str">
        <v/>
      </c>
      <c r="G17" s="95" t="str">
        <f t="shared" si="0"/>
        <v/>
      </c>
      <c r="O17" s="97">
        <v>1</v>
      </c>
      <c r="P17" s="97" t="s">
        <v>164</v>
      </c>
      <c r="Q17" s="97" t="s">
        <v>174</v>
      </c>
      <c r="R17" s="97">
        <v>3</v>
      </c>
      <c r="S17" s="97" t="s">
        <v>179</v>
      </c>
      <c r="T17" s="97" t="s">
        <v>180</v>
      </c>
      <c r="U17" s="98">
        <v>0.57564303040188203</v>
      </c>
    </row>
    <row r="18" spans="2:21" x14ac:dyDescent="0.25">
      <c r="B18" s="95" t="str">
        <v/>
      </c>
      <c r="C18" s="95" t="str">
        <v/>
      </c>
      <c r="D18" s="95" t="str">
        <v/>
      </c>
      <c r="E18" s="222"/>
      <c r="F18" s="95" t="str">
        <v/>
      </c>
      <c r="G18" s="95" t="str">
        <f t="shared" si="0"/>
        <v/>
      </c>
      <c r="O18" s="97">
        <v>1</v>
      </c>
      <c r="P18" s="97" t="s">
        <v>164</v>
      </c>
      <c r="Q18" s="97" t="s">
        <v>174</v>
      </c>
      <c r="R18" s="97">
        <v>4</v>
      </c>
      <c r="S18" s="97" t="s">
        <v>181</v>
      </c>
      <c r="T18" s="97" t="s">
        <v>182</v>
      </c>
      <c r="U18" s="98">
        <v>0.63506746665877312</v>
      </c>
    </row>
    <row r="19" spans="2:21" x14ac:dyDescent="0.25">
      <c r="B19" s="95" t="str">
        <v/>
      </c>
      <c r="C19" s="95" t="str">
        <v/>
      </c>
      <c r="D19" s="95" t="str">
        <v/>
      </c>
      <c r="E19" s="222"/>
      <c r="F19" s="95" t="str">
        <v/>
      </c>
      <c r="G19" s="95" t="str">
        <f t="shared" si="0"/>
        <v/>
      </c>
      <c r="O19" s="97">
        <v>1</v>
      </c>
      <c r="P19" s="97" t="s">
        <v>164</v>
      </c>
      <c r="Q19" s="97" t="s">
        <v>174</v>
      </c>
      <c r="R19" s="97">
        <v>5</v>
      </c>
      <c r="S19" s="97" t="s">
        <v>183</v>
      </c>
      <c r="T19" s="97" t="s">
        <v>184</v>
      </c>
      <c r="U19" s="98">
        <v>0.45232977874588398</v>
      </c>
    </row>
    <row r="20" spans="2:21" x14ac:dyDescent="0.25">
      <c r="B20" s="91" t="str">
        <v/>
      </c>
      <c r="C20" s="91" t="str">
        <v/>
      </c>
      <c r="D20" s="91" t="str">
        <v/>
      </c>
      <c r="E20" s="222"/>
      <c r="F20" s="95" t="str">
        <v/>
      </c>
      <c r="G20" s="95" t="str">
        <f t="shared" si="0"/>
        <v/>
      </c>
      <c r="O20" s="97">
        <v>1</v>
      </c>
      <c r="P20" s="97" t="s">
        <v>164</v>
      </c>
      <c r="Q20" s="97" t="s">
        <v>174</v>
      </c>
      <c r="R20" s="97">
        <v>6</v>
      </c>
      <c r="S20" s="97" t="s">
        <v>185</v>
      </c>
      <c r="T20" s="97" t="s">
        <v>186</v>
      </c>
      <c r="U20" s="98">
        <v>0.51794886861491096</v>
      </c>
    </row>
    <row r="21" spans="2:21" x14ac:dyDescent="0.25">
      <c r="B21" s="91" t="str">
        <v/>
      </c>
      <c r="C21" s="91" t="str">
        <v/>
      </c>
      <c r="D21" s="91" t="str">
        <v/>
      </c>
      <c r="E21" s="222"/>
      <c r="F21" s="95" t="str">
        <v/>
      </c>
      <c r="G21" s="95" t="str">
        <f t="shared" si="0"/>
        <v/>
      </c>
      <c r="O21" s="97">
        <v>1</v>
      </c>
      <c r="P21" s="97" t="s">
        <v>164</v>
      </c>
      <c r="Q21" s="97" t="s">
        <v>174</v>
      </c>
      <c r="R21" s="97">
        <v>11</v>
      </c>
      <c r="S21" s="97" t="s">
        <v>187</v>
      </c>
      <c r="T21" s="97" t="s">
        <v>188</v>
      </c>
      <c r="U21" s="98">
        <v>0.16257139273426099</v>
      </c>
    </row>
    <row r="22" spans="2:21" x14ac:dyDescent="0.25">
      <c r="B22" s="91" t="str">
        <v/>
      </c>
      <c r="C22" s="91" t="str">
        <v/>
      </c>
      <c r="D22" s="91" t="str">
        <v/>
      </c>
      <c r="E22" s="222"/>
      <c r="F22" s="95" t="str">
        <v/>
      </c>
      <c r="G22" s="95" t="str">
        <f t="shared" si="0"/>
        <v/>
      </c>
      <c r="O22" s="97">
        <v>1</v>
      </c>
      <c r="P22" s="97" t="s">
        <v>164</v>
      </c>
      <c r="Q22" s="97" t="s">
        <v>174</v>
      </c>
      <c r="R22" s="97">
        <v>12</v>
      </c>
      <c r="S22" s="97" t="s">
        <v>189</v>
      </c>
      <c r="T22" s="97" t="s">
        <v>190</v>
      </c>
      <c r="U22" s="98">
        <v>0.570623287688514</v>
      </c>
    </row>
    <row r="23" spans="2:21" x14ac:dyDescent="0.25">
      <c r="B23" s="91" t="str">
        <v/>
      </c>
      <c r="C23" s="91" t="str">
        <v/>
      </c>
      <c r="D23" s="91" t="str">
        <v/>
      </c>
      <c r="E23" s="222"/>
      <c r="F23" s="95" t="str">
        <v/>
      </c>
      <c r="G23" s="95" t="str">
        <f t="shared" si="0"/>
        <v/>
      </c>
      <c r="O23" s="97">
        <v>1</v>
      </c>
      <c r="P23" s="97" t="s">
        <v>164</v>
      </c>
      <c r="Q23" s="97" t="s">
        <v>174</v>
      </c>
      <c r="R23" s="97">
        <v>13</v>
      </c>
      <c r="S23" s="97" t="s">
        <v>191</v>
      </c>
      <c r="T23" s="97" t="s">
        <v>192</v>
      </c>
      <c r="U23" s="98">
        <v>0.52262697906021494</v>
      </c>
    </row>
    <row r="24" spans="2:21" x14ac:dyDescent="0.25">
      <c r="B24" s="91" t="str">
        <v/>
      </c>
      <c r="C24" s="91" t="str">
        <v/>
      </c>
      <c r="D24" s="91" t="str">
        <v/>
      </c>
      <c r="E24" s="222"/>
      <c r="F24" s="95" t="str">
        <v/>
      </c>
      <c r="G24" s="95" t="str">
        <f t="shared" si="0"/>
        <v/>
      </c>
      <c r="O24" s="97">
        <v>2</v>
      </c>
      <c r="P24" s="97" t="s">
        <v>193</v>
      </c>
      <c r="Q24" s="97" t="s">
        <v>165</v>
      </c>
      <c r="R24" s="97">
        <v>1</v>
      </c>
      <c r="S24" s="97" t="s">
        <v>166</v>
      </c>
      <c r="T24" s="97" t="s">
        <v>167</v>
      </c>
      <c r="U24" s="98">
        <v>0.42129328742647498</v>
      </c>
    </row>
    <row r="25" spans="2:21" ht="15" customHeight="1" x14ac:dyDescent="0.25">
      <c r="B25" s="91" t="str">
        <v/>
      </c>
      <c r="C25" s="91" t="str">
        <v/>
      </c>
      <c r="D25" s="91" t="str">
        <v/>
      </c>
      <c r="E25" s="222"/>
      <c r="F25" s="95" t="str">
        <v/>
      </c>
      <c r="G25" s="95" t="str">
        <f t="shared" si="0"/>
        <v/>
      </c>
      <c r="O25" s="97">
        <v>2</v>
      </c>
      <c r="P25" s="97" t="s">
        <v>193</v>
      </c>
      <c r="Q25" s="97" t="s">
        <v>165</v>
      </c>
      <c r="R25" s="97">
        <v>2</v>
      </c>
      <c r="S25" s="97" t="s">
        <v>168</v>
      </c>
      <c r="T25" s="97" t="s">
        <v>169</v>
      </c>
      <c r="U25" s="98">
        <v>0.34170292481396103</v>
      </c>
    </row>
    <row r="26" spans="2:21" x14ac:dyDescent="0.25">
      <c r="B26" s="91" t="str">
        <v/>
      </c>
      <c r="C26" s="91" t="str">
        <v/>
      </c>
      <c r="D26" s="91" t="str">
        <v/>
      </c>
      <c r="E26" s="222"/>
      <c r="F26" s="95" t="str">
        <v/>
      </c>
      <c r="G26" s="95" t="str">
        <f t="shared" si="0"/>
        <v/>
      </c>
      <c r="O26" s="97">
        <v>2</v>
      </c>
      <c r="P26" s="97" t="s">
        <v>193</v>
      </c>
      <c r="Q26" s="97" t="s">
        <v>165</v>
      </c>
      <c r="R26" s="97">
        <v>3</v>
      </c>
      <c r="S26" s="97" t="s">
        <v>170</v>
      </c>
      <c r="T26" s="97" t="s">
        <v>171</v>
      </c>
      <c r="U26" s="98">
        <v>0.93796982510439009</v>
      </c>
    </row>
    <row r="27" spans="2:21" x14ac:dyDescent="0.25">
      <c r="B27" s="91" t="str">
        <v/>
      </c>
      <c r="C27" s="91" t="str">
        <v/>
      </c>
      <c r="D27" s="91" t="str">
        <v/>
      </c>
      <c r="E27" s="222"/>
      <c r="F27" s="95" t="str">
        <v/>
      </c>
      <c r="G27" s="95" t="str">
        <f t="shared" si="0"/>
        <v/>
      </c>
      <c r="O27" s="97">
        <v>2</v>
      </c>
      <c r="P27" s="97" t="s">
        <v>193</v>
      </c>
      <c r="Q27" s="97" t="s">
        <v>165</v>
      </c>
      <c r="R27" s="97">
        <v>4</v>
      </c>
      <c r="S27" s="97" t="s">
        <v>172</v>
      </c>
      <c r="T27" s="97" t="s">
        <v>173</v>
      </c>
      <c r="U27" s="98">
        <v>0.92719828257855308</v>
      </c>
    </row>
    <row r="28" spans="2:21" x14ac:dyDescent="0.25">
      <c r="B28" s="91" t="str">
        <v/>
      </c>
      <c r="C28" s="91" t="str">
        <v/>
      </c>
      <c r="D28" s="91" t="str">
        <v/>
      </c>
      <c r="E28" s="222"/>
      <c r="F28" s="95" t="str">
        <v/>
      </c>
      <c r="G28" s="95" t="str">
        <f t="shared" si="0"/>
        <v/>
      </c>
      <c r="O28" s="97">
        <v>2</v>
      </c>
      <c r="P28" s="97" t="s">
        <v>193</v>
      </c>
      <c r="Q28" s="97" t="s">
        <v>174</v>
      </c>
      <c r="R28" s="97">
        <v>1</v>
      </c>
      <c r="S28" s="97" t="s">
        <v>175</v>
      </c>
      <c r="T28" s="97" t="s">
        <v>176</v>
      </c>
      <c r="U28" s="98">
        <v>0.15099224154524801</v>
      </c>
    </row>
    <row r="29" spans="2:21" x14ac:dyDescent="0.25">
      <c r="B29" s="91" t="str">
        <v/>
      </c>
      <c r="C29" s="91" t="str">
        <v/>
      </c>
      <c r="D29" s="91" t="str">
        <v/>
      </c>
      <c r="E29" s="222"/>
      <c r="F29" s="95" t="str">
        <v/>
      </c>
      <c r="G29" s="95" t="str">
        <f t="shared" si="0"/>
        <v/>
      </c>
      <c r="O29" s="97">
        <v>2</v>
      </c>
      <c r="P29" s="97" t="s">
        <v>193</v>
      </c>
      <c r="Q29" s="97" t="s">
        <v>174</v>
      </c>
      <c r="R29" s="97">
        <v>2</v>
      </c>
      <c r="S29" s="97" t="s">
        <v>177</v>
      </c>
      <c r="T29" s="97" t="s">
        <v>178</v>
      </c>
      <c r="U29" s="98">
        <v>0.19813420879591101</v>
      </c>
    </row>
    <row r="30" spans="2:21" x14ac:dyDescent="0.25">
      <c r="B30" s="91" t="str">
        <v/>
      </c>
      <c r="C30" s="91" t="str">
        <v/>
      </c>
      <c r="D30" s="91" t="str">
        <v/>
      </c>
      <c r="E30" s="222"/>
      <c r="F30" s="95" t="str">
        <v/>
      </c>
      <c r="G30" s="95" t="str">
        <f t="shared" si="0"/>
        <v/>
      </c>
      <c r="O30" s="97">
        <v>2</v>
      </c>
      <c r="P30" s="97" t="s">
        <v>193</v>
      </c>
      <c r="Q30" s="97" t="s">
        <v>174</v>
      </c>
      <c r="R30" s="97">
        <v>3</v>
      </c>
      <c r="S30" s="97" t="s">
        <v>179</v>
      </c>
      <c r="T30" s="97" t="s">
        <v>180</v>
      </c>
      <c r="U30" s="98">
        <v>0.57564303040188203</v>
      </c>
    </row>
    <row r="31" spans="2:21" x14ac:dyDescent="0.25">
      <c r="B31" s="91" t="str">
        <v/>
      </c>
      <c r="C31" s="91" t="str">
        <v/>
      </c>
      <c r="D31" s="91" t="str">
        <v/>
      </c>
      <c r="E31" s="222"/>
      <c r="F31" s="95" t="str">
        <v/>
      </c>
      <c r="G31" s="95" t="str">
        <f t="shared" si="0"/>
        <v/>
      </c>
      <c r="O31" s="97">
        <v>2</v>
      </c>
      <c r="P31" s="97" t="s">
        <v>193</v>
      </c>
      <c r="Q31" s="97" t="s">
        <v>174</v>
      </c>
      <c r="R31" s="97">
        <v>4</v>
      </c>
      <c r="S31" s="97" t="s">
        <v>181</v>
      </c>
      <c r="T31" s="97" t="s">
        <v>182</v>
      </c>
      <c r="U31" s="98">
        <v>0.63506746665877312</v>
      </c>
    </row>
    <row r="32" spans="2:21" x14ac:dyDescent="0.25">
      <c r="B32" s="91" t="str">
        <v/>
      </c>
      <c r="C32" s="91" t="str">
        <v/>
      </c>
      <c r="D32" s="91" t="str">
        <v/>
      </c>
      <c r="E32" s="222"/>
      <c r="F32" s="95" t="str">
        <v/>
      </c>
      <c r="G32" s="95" t="str">
        <f t="shared" si="0"/>
        <v/>
      </c>
      <c r="O32" s="97">
        <v>2</v>
      </c>
      <c r="P32" s="97" t="s">
        <v>193</v>
      </c>
      <c r="Q32" s="97" t="s">
        <v>174</v>
      </c>
      <c r="R32" s="97">
        <v>5</v>
      </c>
      <c r="S32" s="97" t="s">
        <v>183</v>
      </c>
      <c r="T32" s="97" t="s">
        <v>184</v>
      </c>
      <c r="U32" s="98">
        <v>0.45232977874588398</v>
      </c>
    </row>
    <row r="33" spans="2:21" x14ac:dyDescent="0.25">
      <c r="B33" s="91" t="str">
        <v/>
      </c>
      <c r="C33" s="91" t="str">
        <v/>
      </c>
      <c r="D33" s="91" t="str">
        <v/>
      </c>
      <c r="E33" s="222"/>
      <c r="F33" s="95" t="str">
        <v/>
      </c>
      <c r="G33" s="95" t="str">
        <f t="shared" si="0"/>
        <v/>
      </c>
      <c r="O33" s="97">
        <v>2</v>
      </c>
      <c r="P33" s="97" t="s">
        <v>193</v>
      </c>
      <c r="Q33" s="97" t="s">
        <v>174</v>
      </c>
      <c r="R33" s="97">
        <v>6</v>
      </c>
      <c r="S33" s="97" t="s">
        <v>185</v>
      </c>
      <c r="T33" s="97" t="s">
        <v>186</v>
      </c>
      <c r="U33" s="98">
        <v>0.51794886861491096</v>
      </c>
    </row>
    <row r="34" spans="2:21" x14ac:dyDescent="0.25">
      <c r="B34" s="91" t="str">
        <v/>
      </c>
      <c r="C34" s="91" t="str">
        <v/>
      </c>
      <c r="D34" s="91" t="str">
        <v/>
      </c>
      <c r="E34" s="222"/>
      <c r="F34" s="95" t="str">
        <v/>
      </c>
      <c r="G34" s="95" t="str">
        <f t="shared" si="0"/>
        <v/>
      </c>
      <c r="O34" s="97">
        <v>3</v>
      </c>
      <c r="P34" s="97" t="s">
        <v>194</v>
      </c>
      <c r="Q34" s="97" t="s">
        <v>165</v>
      </c>
      <c r="R34" s="97">
        <v>1</v>
      </c>
      <c r="S34" s="97" t="s">
        <v>166</v>
      </c>
      <c r="T34" s="97" t="s">
        <v>167</v>
      </c>
      <c r="U34" s="98">
        <v>0.42129328742647498</v>
      </c>
    </row>
    <row r="35" spans="2:21" x14ac:dyDescent="0.25">
      <c r="B35" s="91" t="str">
        <v/>
      </c>
      <c r="C35" s="91" t="str">
        <v/>
      </c>
      <c r="D35" s="91" t="str">
        <v/>
      </c>
      <c r="E35" s="222"/>
      <c r="F35" s="95" t="str">
        <v/>
      </c>
      <c r="G35" s="95" t="str">
        <f t="shared" si="0"/>
        <v/>
      </c>
      <c r="O35" s="97">
        <v>3</v>
      </c>
      <c r="P35" s="97" t="s">
        <v>194</v>
      </c>
      <c r="Q35" s="97" t="s">
        <v>165</v>
      </c>
      <c r="R35" s="97">
        <v>2</v>
      </c>
      <c r="S35" s="97" t="s">
        <v>168</v>
      </c>
      <c r="T35" s="97" t="s">
        <v>169</v>
      </c>
      <c r="U35" s="98">
        <v>0.34170292481396103</v>
      </c>
    </row>
    <row r="36" spans="2:21" x14ac:dyDescent="0.25">
      <c r="B36" s="91" t="str">
        <v/>
      </c>
      <c r="C36" s="91" t="str">
        <v/>
      </c>
      <c r="D36" s="91" t="str">
        <v/>
      </c>
      <c r="E36" s="222"/>
      <c r="F36" s="95" t="str">
        <v/>
      </c>
      <c r="G36" s="95" t="str">
        <f t="shared" si="0"/>
        <v/>
      </c>
      <c r="O36" s="97">
        <v>3</v>
      </c>
      <c r="P36" s="97" t="s">
        <v>194</v>
      </c>
      <c r="Q36" s="97" t="s">
        <v>165</v>
      </c>
      <c r="R36" s="97">
        <v>3</v>
      </c>
      <c r="S36" s="97" t="s">
        <v>170</v>
      </c>
      <c r="T36" s="97" t="s">
        <v>171</v>
      </c>
      <c r="U36" s="98">
        <v>0.93796982510439009</v>
      </c>
    </row>
    <row r="37" spans="2:21" x14ac:dyDescent="0.25">
      <c r="B37" s="91" t="str">
        <v/>
      </c>
      <c r="C37" s="91" t="str">
        <v/>
      </c>
      <c r="D37" s="91" t="str">
        <v/>
      </c>
      <c r="E37" s="222"/>
      <c r="F37" s="95" t="str">
        <v/>
      </c>
      <c r="G37" s="95" t="str">
        <f t="shared" si="0"/>
        <v/>
      </c>
      <c r="O37" s="97">
        <v>3</v>
      </c>
      <c r="P37" s="97" t="s">
        <v>194</v>
      </c>
      <c r="Q37" s="97" t="s">
        <v>165</v>
      </c>
      <c r="R37" s="97">
        <v>4</v>
      </c>
      <c r="S37" s="97" t="s">
        <v>172</v>
      </c>
      <c r="T37" s="97" t="s">
        <v>173</v>
      </c>
      <c r="U37" s="98">
        <v>0.92719828257855308</v>
      </c>
    </row>
    <row r="38" spans="2:21" x14ac:dyDescent="0.25">
      <c r="B38" s="91" t="str">
        <v/>
      </c>
      <c r="C38" s="91" t="str">
        <v/>
      </c>
      <c r="D38" s="91" t="str">
        <v/>
      </c>
      <c r="E38" s="222"/>
      <c r="F38" s="95" t="str">
        <v/>
      </c>
      <c r="G38" s="95" t="str">
        <f t="shared" si="0"/>
        <v/>
      </c>
      <c r="O38" s="97">
        <v>3</v>
      </c>
      <c r="P38" s="97" t="s">
        <v>194</v>
      </c>
      <c r="Q38" s="97" t="s">
        <v>174</v>
      </c>
      <c r="R38" s="97">
        <v>1</v>
      </c>
      <c r="S38" s="97" t="s">
        <v>175</v>
      </c>
      <c r="T38" s="97" t="s">
        <v>176</v>
      </c>
      <c r="U38" s="98">
        <v>0.15099224154524801</v>
      </c>
    </row>
    <row r="39" spans="2:21" x14ac:dyDescent="0.25">
      <c r="B39" s="91" t="str">
        <v/>
      </c>
      <c r="C39" s="91" t="str">
        <v/>
      </c>
      <c r="D39" s="91" t="str">
        <v/>
      </c>
      <c r="E39" s="222"/>
      <c r="F39" s="95" t="str">
        <v/>
      </c>
      <c r="G39" s="95" t="str">
        <f>IF(ISNUMBER(F39*E39), F39*E39,"")</f>
        <v/>
      </c>
      <c r="O39" s="97">
        <v>3</v>
      </c>
      <c r="P39" s="97" t="s">
        <v>194</v>
      </c>
      <c r="Q39" s="97" t="s">
        <v>174</v>
      </c>
      <c r="R39" s="97">
        <v>2</v>
      </c>
      <c r="S39" s="97" t="s">
        <v>177</v>
      </c>
      <c r="T39" s="97" t="s">
        <v>178</v>
      </c>
      <c r="U39" s="98">
        <v>0.19813420879591101</v>
      </c>
    </row>
    <row r="40" spans="2:21" x14ac:dyDescent="0.25">
      <c r="B40" s="91" t="str">
        <v/>
      </c>
      <c r="C40" s="91" t="str">
        <v/>
      </c>
      <c r="D40" s="91" t="str">
        <v/>
      </c>
      <c r="E40" s="222"/>
      <c r="F40" s="95" t="str">
        <v/>
      </c>
      <c r="G40" s="95" t="str">
        <f t="shared" ref="G40:G62" si="1">IF(ISNUMBER(F40*E40), F40*E40,"")</f>
        <v/>
      </c>
      <c r="O40" s="97">
        <v>3</v>
      </c>
      <c r="P40" s="97" t="s">
        <v>194</v>
      </c>
      <c r="Q40" s="97" t="s">
        <v>174</v>
      </c>
      <c r="R40" s="97">
        <v>3</v>
      </c>
      <c r="S40" s="97" t="s">
        <v>179</v>
      </c>
      <c r="T40" s="97" t="s">
        <v>180</v>
      </c>
      <c r="U40" s="98">
        <v>0.57564303040188203</v>
      </c>
    </row>
    <row r="41" spans="2:21" x14ac:dyDescent="0.25">
      <c r="B41" s="91" t="str">
        <v/>
      </c>
      <c r="C41" s="91" t="str">
        <v/>
      </c>
      <c r="D41" s="91" t="str">
        <v/>
      </c>
      <c r="E41" s="222"/>
      <c r="F41" s="95" t="str">
        <v/>
      </c>
      <c r="G41" s="95" t="str">
        <f t="shared" si="1"/>
        <v/>
      </c>
      <c r="O41" s="97">
        <v>3</v>
      </c>
      <c r="P41" s="97" t="s">
        <v>194</v>
      </c>
      <c r="Q41" s="97" t="s">
        <v>174</v>
      </c>
      <c r="R41" s="97">
        <v>4</v>
      </c>
      <c r="S41" s="97" t="s">
        <v>181</v>
      </c>
      <c r="T41" s="97" t="s">
        <v>182</v>
      </c>
      <c r="U41" s="98">
        <v>0.63506746665877312</v>
      </c>
    </row>
    <row r="42" spans="2:21" x14ac:dyDescent="0.25">
      <c r="B42" s="91" t="str">
        <v/>
      </c>
      <c r="C42" s="91" t="str">
        <v/>
      </c>
      <c r="D42" s="91" t="str">
        <v/>
      </c>
      <c r="E42" s="222"/>
      <c r="F42" s="95" t="str">
        <v/>
      </c>
      <c r="G42" s="95" t="str">
        <f t="shared" si="1"/>
        <v/>
      </c>
      <c r="O42" s="97">
        <v>3</v>
      </c>
      <c r="P42" s="97" t="s">
        <v>194</v>
      </c>
      <c r="Q42" s="97" t="s">
        <v>174</v>
      </c>
      <c r="R42" s="97">
        <v>5</v>
      </c>
      <c r="S42" s="97" t="s">
        <v>183</v>
      </c>
      <c r="T42" s="97" t="s">
        <v>184</v>
      </c>
      <c r="U42" s="98">
        <v>0.45232977874588398</v>
      </c>
    </row>
    <row r="43" spans="2:21" x14ac:dyDescent="0.25">
      <c r="B43" s="91" t="str">
        <v/>
      </c>
      <c r="C43" s="91" t="str">
        <v/>
      </c>
      <c r="D43" s="91" t="str">
        <v/>
      </c>
      <c r="E43" s="222"/>
      <c r="F43" s="95" t="str">
        <v/>
      </c>
      <c r="G43" s="95" t="str">
        <f t="shared" si="1"/>
        <v/>
      </c>
      <c r="O43" s="97">
        <v>3</v>
      </c>
      <c r="P43" s="97" t="s">
        <v>194</v>
      </c>
      <c r="Q43" s="97" t="s">
        <v>174</v>
      </c>
      <c r="R43" s="97">
        <v>6</v>
      </c>
      <c r="S43" s="97" t="s">
        <v>185</v>
      </c>
      <c r="T43" s="97" t="s">
        <v>186</v>
      </c>
      <c r="U43" s="98">
        <v>0.51794886861491096</v>
      </c>
    </row>
    <row r="44" spans="2:21" x14ac:dyDescent="0.25">
      <c r="B44" s="91" t="str">
        <v/>
      </c>
      <c r="C44" s="91" t="str">
        <v/>
      </c>
      <c r="D44" s="91" t="str">
        <v/>
      </c>
      <c r="E44" s="222"/>
      <c r="F44" s="95" t="str">
        <v/>
      </c>
      <c r="G44" s="95" t="str">
        <f t="shared" si="1"/>
        <v/>
      </c>
      <c r="O44" s="97">
        <v>3</v>
      </c>
      <c r="P44" s="97" t="s">
        <v>194</v>
      </c>
      <c r="Q44" s="97" t="s">
        <v>174</v>
      </c>
      <c r="R44" s="97">
        <v>11</v>
      </c>
      <c r="S44" s="97" t="s">
        <v>187</v>
      </c>
      <c r="T44" s="97" t="s">
        <v>188</v>
      </c>
      <c r="U44" s="98">
        <v>0.16257139273426099</v>
      </c>
    </row>
    <row r="45" spans="2:21" x14ac:dyDescent="0.25">
      <c r="B45" s="91" t="str">
        <v/>
      </c>
      <c r="C45" s="91" t="str">
        <v/>
      </c>
      <c r="D45" s="91" t="str">
        <v/>
      </c>
      <c r="E45" s="222"/>
      <c r="F45" s="95" t="str">
        <v/>
      </c>
      <c r="G45" s="95" t="str">
        <f t="shared" si="1"/>
        <v/>
      </c>
      <c r="O45" s="97">
        <v>3</v>
      </c>
      <c r="P45" s="97" t="s">
        <v>194</v>
      </c>
      <c r="Q45" s="97" t="s">
        <v>174</v>
      </c>
      <c r="R45" s="97">
        <v>12</v>
      </c>
      <c r="S45" s="97" t="s">
        <v>189</v>
      </c>
      <c r="T45" s="97" t="s">
        <v>190</v>
      </c>
      <c r="U45" s="98">
        <v>0.570623287688514</v>
      </c>
    </row>
    <row r="46" spans="2:21" x14ac:dyDescent="0.25">
      <c r="B46" s="91" t="str">
        <v/>
      </c>
      <c r="C46" s="91" t="str">
        <v/>
      </c>
      <c r="D46" s="91" t="str">
        <v/>
      </c>
      <c r="E46" s="222"/>
      <c r="F46" s="95" t="str">
        <v/>
      </c>
      <c r="G46" s="95" t="str">
        <f t="shared" si="1"/>
        <v/>
      </c>
      <c r="O46" s="97">
        <v>3</v>
      </c>
      <c r="P46" s="97" t="s">
        <v>194</v>
      </c>
      <c r="Q46" s="97" t="s">
        <v>174</v>
      </c>
      <c r="R46" s="97">
        <v>13</v>
      </c>
      <c r="S46" s="97" t="s">
        <v>191</v>
      </c>
      <c r="T46" s="97" t="s">
        <v>192</v>
      </c>
      <c r="U46" s="98">
        <v>0.52262697906021494</v>
      </c>
    </row>
    <row r="47" spans="2:21" x14ac:dyDescent="0.25">
      <c r="B47" s="91" t="str">
        <v/>
      </c>
      <c r="C47" s="91" t="str">
        <v/>
      </c>
      <c r="D47" s="91" t="str">
        <v/>
      </c>
      <c r="E47" s="222"/>
      <c r="F47" s="95" t="str">
        <v/>
      </c>
      <c r="G47" s="95" t="str">
        <f t="shared" si="1"/>
        <v/>
      </c>
      <c r="O47" s="97">
        <v>4</v>
      </c>
      <c r="P47" s="97" t="s">
        <v>195</v>
      </c>
      <c r="Q47" s="97" t="s">
        <v>165</v>
      </c>
      <c r="R47" s="97">
        <v>1</v>
      </c>
      <c r="S47" s="97" t="s">
        <v>166</v>
      </c>
      <c r="T47" s="97" t="s">
        <v>167</v>
      </c>
      <c r="U47" s="98">
        <v>0.42129328742647498</v>
      </c>
    </row>
    <row r="48" spans="2:21" x14ac:dyDescent="0.25">
      <c r="B48" s="91" t="str">
        <v/>
      </c>
      <c r="C48" s="91" t="str">
        <v/>
      </c>
      <c r="D48" s="91" t="str">
        <v/>
      </c>
      <c r="E48" s="222"/>
      <c r="F48" s="95" t="str">
        <v/>
      </c>
      <c r="G48" s="95" t="str">
        <f t="shared" si="1"/>
        <v/>
      </c>
      <c r="O48" s="97">
        <v>4</v>
      </c>
      <c r="P48" s="97" t="s">
        <v>195</v>
      </c>
      <c r="Q48" s="97" t="s">
        <v>165</v>
      </c>
      <c r="R48" s="97">
        <v>2</v>
      </c>
      <c r="S48" s="97" t="s">
        <v>168</v>
      </c>
      <c r="T48" s="97" t="s">
        <v>169</v>
      </c>
      <c r="U48" s="98">
        <v>0.34170292481396103</v>
      </c>
    </row>
    <row r="49" spans="2:21" x14ac:dyDescent="0.25">
      <c r="B49" s="91" t="str">
        <v/>
      </c>
      <c r="C49" s="91" t="str">
        <v/>
      </c>
      <c r="D49" s="91" t="str">
        <v/>
      </c>
      <c r="E49" s="221"/>
      <c r="F49" s="95" t="str">
        <v/>
      </c>
      <c r="G49" s="95" t="str">
        <f t="shared" si="1"/>
        <v/>
      </c>
      <c r="O49" s="97">
        <v>4</v>
      </c>
      <c r="P49" s="97" t="s">
        <v>195</v>
      </c>
      <c r="Q49" s="97" t="s">
        <v>165</v>
      </c>
      <c r="R49" s="97">
        <v>3</v>
      </c>
      <c r="S49" s="97" t="s">
        <v>170</v>
      </c>
      <c r="T49" s="97" t="s">
        <v>171</v>
      </c>
      <c r="U49" s="98">
        <v>0.93796982510439009</v>
      </c>
    </row>
    <row r="50" spans="2:21" x14ac:dyDescent="0.25">
      <c r="B50" s="91" t="str">
        <v/>
      </c>
      <c r="C50" s="91" t="str">
        <v/>
      </c>
      <c r="D50" s="91" t="str">
        <v/>
      </c>
      <c r="E50" s="221"/>
      <c r="F50" s="95" t="str">
        <v/>
      </c>
      <c r="G50" s="95" t="str">
        <f t="shared" si="1"/>
        <v/>
      </c>
      <c r="O50" s="97">
        <v>4</v>
      </c>
      <c r="P50" s="97" t="s">
        <v>195</v>
      </c>
      <c r="Q50" s="97" t="s">
        <v>165</v>
      </c>
      <c r="R50" s="97">
        <v>4</v>
      </c>
      <c r="S50" s="97" t="s">
        <v>172</v>
      </c>
      <c r="T50" s="97" t="s">
        <v>173</v>
      </c>
      <c r="U50" s="98">
        <v>0.92719828257855308</v>
      </c>
    </row>
    <row r="51" spans="2:21" x14ac:dyDescent="0.25">
      <c r="B51" s="91" t="str">
        <v/>
      </c>
      <c r="C51" s="91" t="str">
        <v/>
      </c>
      <c r="D51" s="91" t="str">
        <v/>
      </c>
      <c r="E51" s="221"/>
      <c r="F51" s="95" t="str">
        <v/>
      </c>
      <c r="G51" s="95" t="str">
        <f t="shared" si="1"/>
        <v/>
      </c>
      <c r="O51" s="97">
        <v>4</v>
      </c>
      <c r="P51" s="97" t="s">
        <v>195</v>
      </c>
      <c r="Q51" s="97" t="s">
        <v>174</v>
      </c>
      <c r="R51" s="97">
        <v>1</v>
      </c>
      <c r="S51" s="97" t="s">
        <v>175</v>
      </c>
      <c r="T51" s="97" t="s">
        <v>176</v>
      </c>
      <c r="U51" s="98">
        <v>0.15099224154524801</v>
      </c>
    </row>
    <row r="52" spans="2:21" x14ac:dyDescent="0.25">
      <c r="B52" s="91" t="str">
        <v/>
      </c>
      <c r="C52" s="91" t="str">
        <v/>
      </c>
      <c r="D52" s="91" t="str">
        <v/>
      </c>
      <c r="E52" s="221"/>
      <c r="F52" s="95" t="str">
        <v/>
      </c>
      <c r="G52" s="95" t="str">
        <f t="shared" si="1"/>
        <v/>
      </c>
      <c r="O52" s="97">
        <v>4</v>
      </c>
      <c r="P52" s="97" t="s">
        <v>195</v>
      </c>
      <c r="Q52" s="97" t="s">
        <v>174</v>
      </c>
      <c r="R52" s="97">
        <v>2</v>
      </c>
      <c r="S52" s="97" t="s">
        <v>177</v>
      </c>
      <c r="T52" s="97" t="s">
        <v>178</v>
      </c>
      <c r="U52" s="98">
        <v>0.19813420879591101</v>
      </c>
    </row>
    <row r="53" spans="2:21" x14ac:dyDescent="0.25">
      <c r="B53" s="91" t="str">
        <v/>
      </c>
      <c r="C53" s="91" t="str">
        <v/>
      </c>
      <c r="D53" s="91" t="str">
        <v/>
      </c>
      <c r="E53" s="221"/>
      <c r="F53" s="95" t="str">
        <v/>
      </c>
      <c r="G53" s="95" t="str">
        <f t="shared" si="1"/>
        <v/>
      </c>
      <c r="O53" s="97">
        <v>4</v>
      </c>
      <c r="P53" s="97" t="s">
        <v>195</v>
      </c>
      <c r="Q53" s="97" t="s">
        <v>174</v>
      </c>
      <c r="R53" s="97">
        <v>3</v>
      </c>
      <c r="S53" s="97" t="s">
        <v>179</v>
      </c>
      <c r="T53" s="97" t="s">
        <v>180</v>
      </c>
      <c r="U53" s="98">
        <v>0.57564303040188203</v>
      </c>
    </row>
    <row r="54" spans="2:21" x14ac:dyDescent="0.25">
      <c r="B54" s="91" t="str">
        <v/>
      </c>
      <c r="C54" s="91" t="str">
        <v/>
      </c>
      <c r="D54" s="91" t="str">
        <v/>
      </c>
      <c r="E54" s="221"/>
      <c r="F54" s="95" t="str">
        <v/>
      </c>
      <c r="G54" s="95" t="str">
        <f t="shared" si="1"/>
        <v/>
      </c>
      <c r="O54" s="97">
        <v>4</v>
      </c>
      <c r="P54" s="97" t="s">
        <v>195</v>
      </c>
      <c r="Q54" s="97" t="s">
        <v>174</v>
      </c>
      <c r="R54" s="97">
        <v>4</v>
      </c>
      <c r="S54" s="97" t="s">
        <v>181</v>
      </c>
      <c r="T54" s="97" t="s">
        <v>182</v>
      </c>
      <c r="U54" s="98">
        <v>0.63506746665877312</v>
      </c>
    </row>
    <row r="55" spans="2:21" x14ac:dyDescent="0.25">
      <c r="B55" s="91" t="str">
        <v/>
      </c>
      <c r="C55" s="91" t="str">
        <v/>
      </c>
      <c r="D55" s="91" t="str">
        <v/>
      </c>
      <c r="E55" s="221"/>
      <c r="F55" s="95" t="str">
        <v/>
      </c>
      <c r="G55" s="95" t="str">
        <f t="shared" si="1"/>
        <v/>
      </c>
      <c r="O55" s="97">
        <v>4</v>
      </c>
      <c r="P55" s="97" t="s">
        <v>195</v>
      </c>
      <c r="Q55" s="97" t="s">
        <v>174</v>
      </c>
      <c r="R55" s="97">
        <v>5</v>
      </c>
      <c r="S55" s="97" t="s">
        <v>183</v>
      </c>
      <c r="T55" s="97" t="s">
        <v>184</v>
      </c>
      <c r="U55" s="98">
        <v>0.45232977874588398</v>
      </c>
    </row>
    <row r="56" spans="2:21" x14ac:dyDescent="0.25">
      <c r="B56" s="91" t="str">
        <v/>
      </c>
      <c r="C56" s="91" t="str">
        <v/>
      </c>
      <c r="D56" s="91" t="str">
        <v/>
      </c>
      <c r="E56" s="221"/>
      <c r="F56" s="95" t="str">
        <v/>
      </c>
      <c r="G56" s="95" t="str">
        <f t="shared" si="1"/>
        <v/>
      </c>
      <c r="O56" s="97">
        <v>4</v>
      </c>
      <c r="P56" s="97" t="s">
        <v>195</v>
      </c>
      <c r="Q56" s="97" t="s">
        <v>174</v>
      </c>
      <c r="R56" s="97">
        <v>6</v>
      </c>
      <c r="S56" s="97" t="s">
        <v>185</v>
      </c>
      <c r="T56" s="97" t="s">
        <v>186</v>
      </c>
      <c r="U56" s="98">
        <v>0.51794886861491096</v>
      </c>
    </row>
    <row r="57" spans="2:21" x14ac:dyDescent="0.25">
      <c r="B57" s="91" t="str">
        <v/>
      </c>
      <c r="C57" s="91" t="str">
        <v/>
      </c>
      <c r="D57" s="91" t="str">
        <v/>
      </c>
      <c r="E57" s="221"/>
      <c r="F57" s="95" t="str">
        <v/>
      </c>
      <c r="G57" s="95" t="str">
        <f t="shared" si="1"/>
        <v/>
      </c>
      <c r="O57" s="97">
        <v>4</v>
      </c>
      <c r="P57" s="97" t="s">
        <v>195</v>
      </c>
      <c r="Q57" s="97" t="s">
        <v>174</v>
      </c>
      <c r="R57" s="97">
        <v>11</v>
      </c>
      <c r="S57" s="97" t="s">
        <v>187</v>
      </c>
      <c r="T57" s="97" t="s">
        <v>188</v>
      </c>
      <c r="U57" s="98">
        <v>0.16257139273426099</v>
      </c>
    </row>
    <row r="58" spans="2:21" x14ac:dyDescent="0.25">
      <c r="B58" s="91" t="str">
        <v/>
      </c>
      <c r="C58" s="91" t="str">
        <v/>
      </c>
      <c r="D58" s="91" t="str">
        <v/>
      </c>
      <c r="E58" s="221"/>
      <c r="F58" s="95" t="str">
        <v/>
      </c>
      <c r="G58" s="95" t="str">
        <f t="shared" si="1"/>
        <v/>
      </c>
      <c r="O58" s="97">
        <v>4</v>
      </c>
      <c r="P58" s="97" t="s">
        <v>195</v>
      </c>
      <c r="Q58" s="97" t="s">
        <v>174</v>
      </c>
      <c r="R58" s="97">
        <v>12</v>
      </c>
      <c r="S58" s="97" t="s">
        <v>189</v>
      </c>
      <c r="T58" s="97" t="s">
        <v>190</v>
      </c>
      <c r="U58" s="98">
        <v>0.570623287688514</v>
      </c>
    </row>
    <row r="59" spans="2:21" x14ac:dyDescent="0.25">
      <c r="B59" s="91" t="str">
        <v/>
      </c>
      <c r="C59" s="91" t="str">
        <v/>
      </c>
      <c r="D59" s="91" t="str">
        <v/>
      </c>
      <c r="E59" s="221"/>
      <c r="F59" s="95" t="str">
        <v/>
      </c>
      <c r="G59" s="95" t="str">
        <f t="shared" si="1"/>
        <v/>
      </c>
      <c r="O59" s="97">
        <v>4</v>
      </c>
      <c r="P59" s="97" t="s">
        <v>195</v>
      </c>
      <c r="Q59" s="97" t="s">
        <v>174</v>
      </c>
      <c r="R59" s="97">
        <v>13</v>
      </c>
      <c r="S59" s="97" t="s">
        <v>191</v>
      </c>
      <c r="T59" s="97" t="s">
        <v>192</v>
      </c>
      <c r="U59" s="98">
        <v>0.52262697906021494</v>
      </c>
    </row>
    <row r="60" spans="2:21" x14ac:dyDescent="0.25">
      <c r="B60" s="91" t="str">
        <v/>
      </c>
      <c r="C60" s="91" t="str">
        <v/>
      </c>
      <c r="D60" s="91" t="str">
        <v/>
      </c>
      <c r="E60" s="221"/>
      <c r="F60" s="95" t="str">
        <v/>
      </c>
      <c r="G60" s="95" t="str">
        <f t="shared" si="1"/>
        <v/>
      </c>
      <c r="O60" s="97">
        <v>5</v>
      </c>
      <c r="P60" s="97" t="s">
        <v>196</v>
      </c>
      <c r="Q60" s="97" t="s">
        <v>165</v>
      </c>
      <c r="R60" s="97">
        <v>1</v>
      </c>
      <c r="S60" s="97" t="s">
        <v>166</v>
      </c>
      <c r="T60" s="97" t="s">
        <v>167</v>
      </c>
      <c r="U60" s="98">
        <v>0.42129328742647498</v>
      </c>
    </row>
    <row r="61" spans="2:21" x14ac:dyDescent="0.25">
      <c r="B61" s="91" t="str">
        <v/>
      </c>
      <c r="C61" s="91" t="str">
        <v/>
      </c>
      <c r="D61" s="91" t="str">
        <v/>
      </c>
      <c r="E61" s="221"/>
      <c r="F61" s="95" t="str">
        <v/>
      </c>
      <c r="G61" s="95" t="str">
        <f t="shared" si="1"/>
        <v/>
      </c>
      <c r="O61" s="97">
        <v>5</v>
      </c>
      <c r="P61" s="97" t="s">
        <v>196</v>
      </c>
      <c r="Q61" s="97" t="s">
        <v>165</v>
      </c>
      <c r="R61" s="97">
        <v>2</v>
      </c>
      <c r="S61" s="97" t="s">
        <v>168</v>
      </c>
      <c r="T61" s="97" t="s">
        <v>169</v>
      </c>
      <c r="U61" s="98">
        <v>0.34170292481396103</v>
      </c>
    </row>
    <row r="62" spans="2:21" x14ac:dyDescent="0.25">
      <c r="B62" s="91" t="str">
        <v/>
      </c>
      <c r="C62" s="91" t="str">
        <v/>
      </c>
      <c r="D62" s="91" t="str">
        <v/>
      </c>
      <c r="E62" s="221"/>
      <c r="F62" s="95" t="str">
        <v/>
      </c>
      <c r="G62" s="95" t="str">
        <f t="shared" si="1"/>
        <v/>
      </c>
      <c r="O62" s="97">
        <v>5</v>
      </c>
      <c r="P62" s="97" t="s">
        <v>196</v>
      </c>
      <c r="Q62" s="97" t="s">
        <v>165</v>
      </c>
      <c r="R62" s="97">
        <v>3</v>
      </c>
      <c r="S62" s="97" t="s">
        <v>170</v>
      </c>
      <c r="T62" s="97" t="s">
        <v>171</v>
      </c>
      <c r="U62" s="98">
        <v>0.93796982510439009</v>
      </c>
    </row>
    <row r="63" spans="2:21" x14ac:dyDescent="0.25">
      <c r="B63" s="88" t="str">
        <v/>
      </c>
      <c r="C63" s="88" t="str">
        <v/>
      </c>
      <c r="D63" s="88" t="str">
        <v/>
      </c>
      <c r="F63" s="102" t="str">
        <v/>
      </c>
      <c r="O63" s="97">
        <v>5</v>
      </c>
      <c r="P63" s="97" t="s">
        <v>196</v>
      </c>
      <c r="Q63" s="97" t="s">
        <v>165</v>
      </c>
      <c r="R63" s="97">
        <v>4</v>
      </c>
      <c r="S63" s="97" t="s">
        <v>172</v>
      </c>
      <c r="T63" s="97" t="s">
        <v>173</v>
      </c>
      <c r="U63" s="98">
        <v>0.92719828257855308</v>
      </c>
    </row>
    <row r="64" spans="2:21" x14ac:dyDescent="0.25">
      <c r="B64" s="88" t="str">
        <v/>
      </c>
      <c r="C64" s="88" t="str">
        <v/>
      </c>
      <c r="D64" s="88" t="str">
        <v/>
      </c>
      <c r="F64" s="102" t="str">
        <v/>
      </c>
      <c r="O64" s="97">
        <v>5</v>
      </c>
      <c r="P64" s="97" t="s">
        <v>196</v>
      </c>
      <c r="Q64" s="97" t="s">
        <v>174</v>
      </c>
      <c r="R64" s="97">
        <v>1</v>
      </c>
      <c r="S64" s="97" t="s">
        <v>175</v>
      </c>
      <c r="T64" s="97" t="s">
        <v>176</v>
      </c>
      <c r="U64" s="98">
        <v>0.15099224154524801</v>
      </c>
    </row>
    <row r="65" spans="2:21" x14ac:dyDescent="0.25">
      <c r="B65" s="88" t="str">
        <v/>
      </c>
      <c r="C65" s="88" t="str">
        <v/>
      </c>
      <c r="D65" s="88" t="str">
        <v/>
      </c>
      <c r="F65" s="102" t="str">
        <v/>
      </c>
      <c r="O65" s="97">
        <v>5</v>
      </c>
      <c r="P65" s="97" t="s">
        <v>196</v>
      </c>
      <c r="Q65" s="97" t="s">
        <v>174</v>
      </c>
      <c r="R65" s="97">
        <v>2</v>
      </c>
      <c r="S65" s="97" t="s">
        <v>177</v>
      </c>
      <c r="T65" s="97" t="s">
        <v>178</v>
      </c>
      <c r="U65" s="98">
        <v>0.19813420879591101</v>
      </c>
    </row>
    <row r="66" spans="2:21" x14ac:dyDescent="0.25">
      <c r="B66" s="88" t="str">
        <v/>
      </c>
      <c r="C66" s="88" t="str">
        <v/>
      </c>
      <c r="D66" s="88" t="str">
        <v/>
      </c>
      <c r="F66" s="102" t="str">
        <v/>
      </c>
      <c r="O66" s="97">
        <v>5</v>
      </c>
      <c r="P66" s="97" t="s">
        <v>196</v>
      </c>
      <c r="Q66" s="97" t="s">
        <v>174</v>
      </c>
      <c r="R66" s="97">
        <v>3</v>
      </c>
      <c r="S66" s="97" t="s">
        <v>179</v>
      </c>
      <c r="T66" s="97" t="s">
        <v>180</v>
      </c>
      <c r="U66" s="98">
        <v>0.57564303040188203</v>
      </c>
    </row>
    <row r="67" spans="2:21" x14ac:dyDescent="0.25">
      <c r="B67" s="88" t="str">
        <v/>
      </c>
      <c r="C67" s="88" t="str">
        <v/>
      </c>
      <c r="D67" s="88" t="str">
        <v/>
      </c>
      <c r="F67" s="102" t="str">
        <v/>
      </c>
      <c r="O67" s="97">
        <v>5</v>
      </c>
      <c r="P67" s="97" t="s">
        <v>196</v>
      </c>
      <c r="Q67" s="97" t="s">
        <v>174</v>
      </c>
      <c r="R67" s="97">
        <v>4</v>
      </c>
      <c r="S67" s="97" t="s">
        <v>181</v>
      </c>
      <c r="T67" s="97" t="s">
        <v>182</v>
      </c>
      <c r="U67" s="98">
        <v>0.63506746665877312</v>
      </c>
    </row>
    <row r="68" spans="2:21" x14ac:dyDescent="0.25">
      <c r="B68" s="88" t="str">
        <v/>
      </c>
      <c r="C68" s="88" t="str">
        <v/>
      </c>
      <c r="D68" s="88" t="str">
        <v/>
      </c>
      <c r="F68" s="102" t="str">
        <v/>
      </c>
      <c r="O68" s="97">
        <v>5</v>
      </c>
      <c r="P68" s="97" t="s">
        <v>196</v>
      </c>
      <c r="Q68" s="97" t="s">
        <v>174</v>
      </c>
      <c r="R68" s="97">
        <v>5</v>
      </c>
      <c r="S68" s="97" t="s">
        <v>183</v>
      </c>
      <c r="T68" s="97" t="s">
        <v>184</v>
      </c>
      <c r="U68" s="98">
        <v>0.45232977874588398</v>
      </c>
    </row>
    <row r="69" spans="2:21" x14ac:dyDescent="0.25">
      <c r="B69" s="88" t="str">
        <v/>
      </c>
      <c r="C69" s="88" t="str">
        <v/>
      </c>
      <c r="D69" s="88" t="str">
        <v/>
      </c>
      <c r="F69" s="102" t="str">
        <v/>
      </c>
      <c r="O69" s="97">
        <v>5</v>
      </c>
      <c r="P69" s="97" t="s">
        <v>196</v>
      </c>
      <c r="Q69" s="97" t="s">
        <v>174</v>
      </c>
      <c r="R69" s="97">
        <v>6</v>
      </c>
      <c r="S69" s="97" t="s">
        <v>185</v>
      </c>
      <c r="T69" s="97" t="s">
        <v>186</v>
      </c>
      <c r="U69" s="98">
        <v>0.51794886861491096</v>
      </c>
    </row>
    <row r="70" spans="2:21" x14ac:dyDescent="0.25">
      <c r="B70" s="88" t="str">
        <v/>
      </c>
      <c r="C70" s="88" t="str">
        <v/>
      </c>
      <c r="D70" s="88" t="str">
        <v/>
      </c>
      <c r="F70" s="102" t="str">
        <v/>
      </c>
      <c r="O70" s="97">
        <v>5</v>
      </c>
      <c r="P70" s="97" t="s">
        <v>196</v>
      </c>
      <c r="Q70" s="97" t="s">
        <v>174</v>
      </c>
      <c r="R70" s="97">
        <v>11</v>
      </c>
      <c r="S70" s="97" t="s">
        <v>187</v>
      </c>
      <c r="T70" s="97" t="s">
        <v>188</v>
      </c>
      <c r="U70" s="98">
        <v>0.16257139273426099</v>
      </c>
    </row>
    <row r="71" spans="2:21" x14ac:dyDescent="0.25">
      <c r="B71" s="88" t="str">
        <v/>
      </c>
      <c r="C71" s="88" t="str">
        <v/>
      </c>
      <c r="D71" s="88" t="str">
        <v/>
      </c>
      <c r="F71" s="102" t="str">
        <v/>
      </c>
      <c r="O71" s="97">
        <v>5</v>
      </c>
      <c r="P71" s="97" t="s">
        <v>196</v>
      </c>
      <c r="Q71" s="97" t="s">
        <v>174</v>
      </c>
      <c r="R71" s="97">
        <v>12</v>
      </c>
      <c r="S71" s="97" t="s">
        <v>189</v>
      </c>
      <c r="T71" s="97" t="s">
        <v>190</v>
      </c>
      <c r="U71" s="98">
        <v>0.570623287688514</v>
      </c>
    </row>
    <row r="72" spans="2:21" x14ac:dyDescent="0.25">
      <c r="B72" s="88" t="str">
        <v/>
      </c>
      <c r="C72" s="88" t="str">
        <v/>
      </c>
      <c r="D72" s="88" t="str">
        <v/>
      </c>
      <c r="F72" s="102" t="str">
        <v/>
      </c>
      <c r="O72" s="97">
        <v>5</v>
      </c>
      <c r="P72" s="97" t="s">
        <v>196</v>
      </c>
      <c r="Q72" s="97" t="s">
        <v>174</v>
      </c>
      <c r="R72" s="97">
        <v>13</v>
      </c>
      <c r="S72" s="97" t="s">
        <v>191</v>
      </c>
      <c r="T72" s="97" t="s">
        <v>192</v>
      </c>
      <c r="U72" s="98">
        <v>0.52262697906021494</v>
      </c>
    </row>
    <row r="73" spans="2:21" x14ac:dyDescent="0.25">
      <c r="B73" s="88" t="str">
        <v/>
      </c>
      <c r="C73" s="88" t="str">
        <v/>
      </c>
      <c r="D73" s="88" t="str">
        <v/>
      </c>
      <c r="F73" s="102" t="str">
        <v/>
      </c>
      <c r="O73" s="97">
        <v>6</v>
      </c>
      <c r="P73" s="97" t="s">
        <v>197</v>
      </c>
      <c r="Q73" s="97" t="s">
        <v>165</v>
      </c>
      <c r="R73" s="97">
        <v>1</v>
      </c>
      <c r="S73" s="97" t="s">
        <v>166</v>
      </c>
      <c r="T73" s="97" t="s">
        <v>167</v>
      </c>
      <c r="U73" s="98">
        <v>0.42129328742647498</v>
      </c>
    </row>
    <row r="74" spans="2:21" x14ac:dyDescent="0.25">
      <c r="B74" s="88" t="str">
        <v/>
      </c>
      <c r="C74" s="88" t="str">
        <v/>
      </c>
      <c r="D74" s="88" t="str">
        <v/>
      </c>
      <c r="F74" s="102" t="str">
        <v/>
      </c>
      <c r="O74" s="97">
        <v>6</v>
      </c>
      <c r="P74" s="97" t="s">
        <v>197</v>
      </c>
      <c r="Q74" s="97" t="s">
        <v>165</v>
      </c>
      <c r="R74" s="97">
        <v>2</v>
      </c>
      <c r="S74" s="97" t="s">
        <v>168</v>
      </c>
      <c r="T74" s="97" t="s">
        <v>169</v>
      </c>
      <c r="U74" s="98">
        <v>0.34170292481396103</v>
      </c>
    </row>
    <row r="75" spans="2:21" x14ac:dyDescent="0.25">
      <c r="B75" s="88" t="str">
        <v/>
      </c>
      <c r="C75" s="88" t="str">
        <v/>
      </c>
      <c r="D75" s="88" t="str">
        <v/>
      </c>
      <c r="F75" s="102" t="str">
        <v/>
      </c>
      <c r="O75" s="97">
        <v>6</v>
      </c>
      <c r="P75" s="97" t="s">
        <v>197</v>
      </c>
      <c r="Q75" s="97" t="s">
        <v>165</v>
      </c>
      <c r="R75" s="97">
        <v>3</v>
      </c>
      <c r="S75" s="97" t="s">
        <v>170</v>
      </c>
      <c r="T75" s="97" t="s">
        <v>171</v>
      </c>
      <c r="U75" s="98">
        <v>0.93796982510439009</v>
      </c>
    </row>
    <row r="76" spans="2:21" x14ac:dyDescent="0.25">
      <c r="B76" s="88" t="str">
        <v/>
      </c>
      <c r="C76" s="88" t="str">
        <v/>
      </c>
      <c r="D76" s="88" t="str">
        <v/>
      </c>
      <c r="F76" s="102" t="str">
        <v/>
      </c>
      <c r="O76" s="97">
        <v>6</v>
      </c>
      <c r="P76" s="97" t="s">
        <v>197</v>
      </c>
      <c r="Q76" s="97" t="s">
        <v>165</v>
      </c>
      <c r="R76" s="97">
        <v>4</v>
      </c>
      <c r="S76" s="97" t="s">
        <v>172</v>
      </c>
      <c r="T76" s="97" t="s">
        <v>173</v>
      </c>
      <c r="U76" s="98">
        <v>0.92719828257855308</v>
      </c>
    </row>
    <row r="77" spans="2:21" x14ac:dyDescent="0.25">
      <c r="B77" s="88" t="str">
        <v/>
      </c>
      <c r="C77" s="88" t="str">
        <v/>
      </c>
      <c r="D77" s="88" t="str">
        <v/>
      </c>
      <c r="F77" s="102" t="str">
        <v/>
      </c>
      <c r="O77" s="97">
        <v>6</v>
      </c>
      <c r="P77" s="97" t="s">
        <v>197</v>
      </c>
      <c r="Q77" s="97" t="s">
        <v>174</v>
      </c>
      <c r="R77" s="97">
        <v>1</v>
      </c>
      <c r="S77" s="97" t="s">
        <v>175</v>
      </c>
      <c r="T77" s="97" t="s">
        <v>176</v>
      </c>
      <c r="U77" s="98">
        <v>0.15099224154524801</v>
      </c>
    </row>
    <row r="78" spans="2:21" x14ac:dyDescent="0.25">
      <c r="B78" s="88" t="str">
        <v/>
      </c>
      <c r="C78" s="88" t="str">
        <v/>
      </c>
      <c r="D78" s="88" t="str">
        <v/>
      </c>
      <c r="F78" s="102" t="str">
        <v/>
      </c>
      <c r="O78" s="97">
        <v>6</v>
      </c>
      <c r="P78" s="97" t="s">
        <v>197</v>
      </c>
      <c r="Q78" s="97" t="s">
        <v>174</v>
      </c>
      <c r="R78" s="97">
        <v>2</v>
      </c>
      <c r="S78" s="97" t="s">
        <v>177</v>
      </c>
      <c r="T78" s="97" t="s">
        <v>178</v>
      </c>
      <c r="U78" s="98">
        <v>0.19813420879591101</v>
      </c>
    </row>
    <row r="79" spans="2:21" x14ac:dyDescent="0.25">
      <c r="B79" s="88" t="str">
        <v/>
      </c>
      <c r="C79" s="88" t="str">
        <v/>
      </c>
      <c r="D79" s="88" t="str">
        <v/>
      </c>
      <c r="F79" s="102" t="str">
        <v/>
      </c>
      <c r="O79" s="97">
        <v>6</v>
      </c>
      <c r="P79" s="97" t="s">
        <v>197</v>
      </c>
      <c r="Q79" s="97" t="s">
        <v>174</v>
      </c>
      <c r="R79" s="97">
        <v>3</v>
      </c>
      <c r="S79" s="97" t="s">
        <v>179</v>
      </c>
      <c r="T79" s="97" t="s">
        <v>180</v>
      </c>
      <c r="U79" s="98">
        <v>0.57564303040188203</v>
      </c>
    </row>
    <row r="80" spans="2:21" x14ac:dyDescent="0.25">
      <c r="B80" s="88" t="str">
        <v/>
      </c>
      <c r="C80" s="88" t="str">
        <v/>
      </c>
      <c r="D80" s="88" t="str">
        <v/>
      </c>
      <c r="F80" s="102" t="str">
        <v/>
      </c>
      <c r="O80" s="97">
        <v>6</v>
      </c>
      <c r="P80" s="97" t="s">
        <v>197</v>
      </c>
      <c r="Q80" s="97" t="s">
        <v>174</v>
      </c>
      <c r="R80" s="97">
        <v>4</v>
      </c>
      <c r="S80" s="97" t="s">
        <v>181</v>
      </c>
      <c r="T80" s="97" t="s">
        <v>182</v>
      </c>
      <c r="U80" s="98">
        <v>0.63506746665877312</v>
      </c>
    </row>
    <row r="81" spans="2:21" x14ac:dyDescent="0.25">
      <c r="B81" s="88" t="str">
        <v/>
      </c>
      <c r="C81" s="88" t="str">
        <v/>
      </c>
      <c r="D81" s="88" t="str">
        <v/>
      </c>
      <c r="F81" s="102" t="str">
        <v/>
      </c>
      <c r="O81" s="97">
        <v>6</v>
      </c>
      <c r="P81" s="97" t="s">
        <v>197</v>
      </c>
      <c r="Q81" s="97" t="s">
        <v>174</v>
      </c>
      <c r="R81" s="97">
        <v>5</v>
      </c>
      <c r="S81" s="97" t="s">
        <v>183</v>
      </c>
      <c r="T81" s="97" t="s">
        <v>184</v>
      </c>
      <c r="U81" s="98">
        <v>0.45232977874588398</v>
      </c>
    </row>
    <row r="82" spans="2:21" x14ac:dyDescent="0.25">
      <c r="B82" s="88" t="str">
        <v/>
      </c>
      <c r="C82" s="88" t="str">
        <v/>
      </c>
      <c r="D82" s="88" t="str">
        <v/>
      </c>
      <c r="F82" s="102" t="str">
        <v/>
      </c>
      <c r="O82" s="97">
        <v>6</v>
      </c>
      <c r="P82" s="97" t="s">
        <v>197</v>
      </c>
      <c r="Q82" s="97" t="s">
        <v>174</v>
      </c>
      <c r="R82" s="97">
        <v>6</v>
      </c>
      <c r="S82" s="97" t="s">
        <v>185</v>
      </c>
      <c r="T82" s="97" t="s">
        <v>186</v>
      </c>
      <c r="U82" s="98">
        <v>0.51794886861491096</v>
      </c>
    </row>
    <row r="83" spans="2:21" x14ac:dyDescent="0.25">
      <c r="B83" s="88" t="str">
        <v/>
      </c>
      <c r="C83" s="88" t="str">
        <v/>
      </c>
      <c r="D83" s="88" t="str">
        <v/>
      </c>
      <c r="F83" s="102" t="str">
        <v/>
      </c>
      <c r="O83" s="97">
        <v>6</v>
      </c>
      <c r="P83" s="97" t="s">
        <v>197</v>
      </c>
      <c r="Q83" s="97" t="s">
        <v>174</v>
      </c>
      <c r="R83" s="97">
        <v>11</v>
      </c>
      <c r="S83" s="97" t="s">
        <v>187</v>
      </c>
      <c r="T83" s="97" t="s">
        <v>188</v>
      </c>
      <c r="U83" s="98">
        <v>0.16257139273426099</v>
      </c>
    </row>
    <row r="84" spans="2:21" x14ac:dyDescent="0.25">
      <c r="B84" s="88" t="str">
        <v/>
      </c>
      <c r="C84" s="88" t="str">
        <v/>
      </c>
      <c r="D84" s="88" t="str">
        <v/>
      </c>
      <c r="F84" s="102" t="str">
        <v/>
      </c>
      <c r="O84" s="97">
        <v>6</v>
      </c>
      <c r="P84" s="97" t="s">
        <v>197</v>
      </c>
      <c r="Q84" s="97" t="s">
        <v>174</v>
      </c>
      <c r="R84" s="97">
        <v>12</v>
      </c>
      <c r="S84" s="97" t="s">
        <v>189</v>
      </c>
      <c r="T84" s="97" t="s">
        <v>190</v>
      </c>
      <c r="U84" s="98">
        <v>0.570623287688514</v>
      </c>
    </row>
    <row r="85" spans="2:21" x14ac:dyDescent="0.25">
      <c r="B85" s="88" t="str">
        <v/>
      </c>
      <c r="C85" s="88" t="str">
        <v/>
      </c>
      <c r="D85" s="88" t="str">
        <v/>
      </c>
      <c r="F85" s="102" t="str">
        <v/>
      </c>
      <c r="O85" s="97">
        <v>6</v>
      </c>
      <c r="P85" s="97" t="s">
        <v>197</v>
      </c>
      <c r="Q85" s="97" t="s">
        <v>174</v>
      </c>
      <c r="R85" s="97">
        <v>13</v>
      </c>
      <c r="S85" s="97" t="s">
        <v>191</v>
      </c>
      <c r="T85" s="97" t="s">
        <v>192</v>
      </c>
      <c r="U85" s="98">
        <v>0.52262697906021494</v>
      </c>
    </row>
    <row r="86" spans="2:21" x14ac:dyDescent="0.25">
      <c r="B86" s="88" t="str">
        <v/>
      </c>
      <c r="C86" s="88" t="str">
        <v/>
      </c>
      <c r="D86" s="88" t="str">
        <v/>
      </c>
      <c r="F86" s="102" t="str">
        <v/>
      </c>
      <c r="O86" s="97">
        <v>7</v>
      </c>
      <c r="P86" s="97" t="s">
        <v>198</v>
      </c>
      <c r="Q86" s="97" t="s">
        <v>165</v>
      </c>
      <c r="R86" s="97">
        <v>1</v>
      </c>
      <c r="S86" s="97" t="s">
        <v>166</v>
      </c>
      <c r="T86" s="97" t="s">
        <v>167</v>
      </c>
      <c r="U86" s="98">
        <v>0.42129328742647498</v>
      </c>
    </row>
    <row r="87" spans="2:21" x14ac:dyDescent="0.25">
      <c r="B87" s="88" t="str">
        <v/>
      </c>
      <c r="C87" s="88" t="str">
        <v/>
      </c>
      <c r="D87" s="88" t="str">
        <v/>
      </c>
      <c r="F87" s="102" t="str">
        <v/>
      </c>
      <c r="O87" s="97">
        <v>7</v>
      </c>
      <c r="P87" s="97" t="s">
        <v>198</v>
      </c>
      <c r="Q87" s="97" t="s">
        <v>165</v>
      </c>
      <c r="R87" s="97">
        <v>2</v>
      </c>
      <c r="S87" s="97" t="s">
        <v>168</v>
      </c>
      <c r="T87" s="97" t="s">
        <v>169</v>
      </c>
      <c r="U87" s="98">
        <v>0.34170292481396103</v>
      </c>
    </row>
    <row r="88" spans="2:21" x14ac:dyDescent="0.25">
      <c r="B88" s="88" t="str">
        <v/>
      </c>
      <c r="C88" s="88" t="str">
        <v/>
      </c>
      <c r="D88" s="88" t="str">
        <v/>
      </c>
      <c r="F88" s="102" t="str">
        <v/>
      </c>
      <c r="O88" s="97">
        <v>7</v>
      </c>
      <c r="P88" s="97" t="s">
        <v>198</v>
      </c>
      <c r="Q88" s="97" t="s">
        <v>165</v>
      </c>
      <c r="R88" s="97">
        <v>3</v>
      </c>
      <c r="S88" s="97" t="s">
        <v>170</v>
      </c>
      <c r="T88" s="97" t="s">
        <v>171</v>
      </c>
      <c r="U88" s="98">
        <v>0.93796982510439009</v>
      </c>
    </row>
    <row r="89" spans="2:21" x14ac:dyDescent="0.25">
      <c r="B89" s="88" t="str">
        <v/>
      </c>
      <c r="C89" s="88" t="str">
        <v/>
      </c>
      <c r="D89" s="88" t="str">
        <v/>
      </c>
      <c r="F89" s="102" t="str">
        <v/>
      </c>
      <c r="O89" s="97">
        <v>7</v>
      </c>
      <c r="P89" s="97" t="s">
        <v>198</v>
      </c>
      <c r="Q89" s="97" t="s">
        <v>165</v>
      </c>
      <c r="R89" s="97">
        <v>4</v>
      </c>
      <c r="S89" s="97" t="s">
        <v>172</v>
      </c>
      <c r="T89" s="97" t="s">
        <v>173</v>
      </c>
      <c r="U89" s="98">
        <v>0.92719828257855308</v>
      </c>
    </row>
    <row r="90" spans="2:21" x14ac:dyDescent="0.25">
      <c r="B90" s="88" t="str">
        <v/>
      </c>
      <c r="C90" s="88" t="str">
        <v/>
      </c>
      <c r="D90" s="88" t="str">
        <v/>
      </c>
      <c r="F90" s="102" t="str">
        <v/>
      </c>
      <c r="O90" s="97">
        <v>7</v>
      </c>
      <c r="P90" s="97" t="s">
        <v>198</v>
      </c>
      <c r="Q90" s="97" t="s">
        <v>174</v>
      </c>
      <c r="R90" s="97">
        <v>1</v>
      </c>
      <c r="S90" s="97" t="s">
        <v>175</v>
      </c>
      <c r="T90" s="97" t="s">
        <v>176</v>
      </c>
      <c r="U90" s="98">
        <v>0.15099224154524801</v>
      </c>
    </row>
    <row r="91" spans="2:21" x14ac:dyDescent="0.25">
      <c r="B91" s="88" t="str">
        <v/>
      </c>
      <c r="C91" s="88" t="str">
        <v/>
      </c>
      <c r="D91" s="88" t="str">
        <v/>
      </c>
      <c r="F91" s="102" t="str">
        <v/>
      </c>
      <c r="O91" s="97">
        <v>7</v>
      </c>
      <c r="P91" s="97" t="s">
        <v>198</v>
      </c>
      <c r="Q91" s="97" t="s">
        <v>174</v>
      </c>
      <c r="R91" s="97">
        <v>2</v>
      </c>
      <c r="S91" s="97" t="s">
        <v>177</v>
      </c>
      <c r="T91" s="97" t="s">
        <v>178</v>
      </c>
      <c r="U91" s="98">
        <v>0.19813420879591101</v>
      </c>
    </row>
    <row r="92" spans="2:21" x14ac:dyDescent="0.25">
      <c r="B92" s="88" t="str">
        <v/>
      </c>
      <c r="C92" s="88" t="str">
        <v/>
      </c>
      <c r="D92" s="88" t="str">
        <v/>
      </c>
      <c r="F92" s="102" t="str">
        <v/>
      </c>
      <c r="O92" s="97">
        <v>7</v>
      </c>
      <c r="P92" s="97" t="s">
        <v>198</v>
      </c>
      <c r="Q92" s="97" t="s">
        <v>174</v>
      </c>
      <c r="R92" s="97">
        <v>3</v>
      </c>
      <c r="S92" s="97" t="s">
        <v>179</v>
      </c>
      <c r="T92" s="97" t="s">
        <v>180</v>
      </c>
      <c r="U92" s="98">
        <v>0.57564303040188203</v>
      </c>
    </row>
    <row r="93" spans="2:21" x14ac:dyDescent="0.25">
      <c r="B93" s="88" t="str">
        <v/>
      </c>
      <c r="C93" s="88" t="str">
        <v/>
      </c>
      <c r="D93" s="88" t="str">
        <v/>
      </c>
      <c r="F93" s="102" t="str">
        <v/>
      </c>
      <c r="O93" s="97">
        <v>7</v>
      </c>
      <c r="P93" s="97" t="s">
        <v>198</v>
      </c>
      <c r="Q93" s="97" t="s">
        <v>174</v>
      </c>
      <c r="R93" s="97">
        <v>4</v>
      </c>
      <c r="S93" s="97" t="s">
        <v>181</v>
      </c>
      <c r="T93" s="97" t="s">
        <v>182</v>
      </c>
      <c r="U93" s="98">
        <v>0.63506746665877312</v>
      </c>
    </row>
    <row r="94" spans="2:21" x14ac:dyDescent="0.25">
      <c r="B94" s="88" t="str">
        <v/>
      </c>
      <c r="C94" s="88" t="str">
        <v/>
      </c>
      <c r="D94" s="88" t="str">
        <v/>
      </c>
      <c r="F94" s="102" t="str">
        <v/>
      </c>
      <c r="O94" s="97">
        <v>7</v>
      </c>
      <c r="P94" s="97" t="s">
        <v>198</v>
      </c>
      <c r="Q94" s="97" t="s">
        <v>174</v>
      </c>
      <c r="R94" s="97">
        <v>5</v>
      </c>
      <c r="S94" s="97" t="s">
        <v>183</v>
      </c>
      <c r="T94" s="97" t="s">
        <v>184</v>
      </c>
      <c r="U94" s="98">
        <v>0.45232977874588398</v>
      </c>
    </row>
    <row r="95" spans="2:21" x14ac:dyDescent="0.25">
      <c r="B95" s="88" t="str">
        <v/>
      </c>
      <c r="C95" s="88" t="str">
        <v/>
      </c>
      <c r="D95" s="88" t="str">
        <v/>
      </c>
      <c r="F95" s="102" t="str">
        <v/>
      </c>
      <c r="O95" s="97">
        <v>7</v>
      </c>
      <c r="P95" s="97" t="s">
        <v>198</v>
      </c>
      <c r="Q95" s="97" t="s">
        <v>174</v>
      </c>
      <c r="R95" s="97">
        <v>6</v>
      </c>
      <c r="S95" s="97" t="s">
        <v>185</v>
      </c>
      <c r="T95" s="97" t="s">
        <v>186</v>
      </c>
      <c r="U95" s="98">
        <v>0.51794886861491096</v>
      </c>
    </row>
    <row r="96" spans="2:21" x14ac:dyDescent="0.25">
      <c r="B96" s="88" t="str">
        <v/>
      </c>
      <c r="C96" s="88" t="str">
        <v/>
      </c>
      <c r="D96" s="88" t="str">
        <v/>
      </c>
      <c r="F96" s="102" t="str">
        <v/>
      </c>
      <c r="O96" s="97">
        <v>7</v>
      </c>
      <c r="P96" s="97" t="s">
        <v>198</v>
      </c>
      <c r="Q96" s="97" t="s">
        <v>174</v>
      </c>
      <c r="R96" s="97">
        <v>11</v>
      </c>
      <c r="S96" s="97" t="s">
        <v>187</v>
      </c>
      <c r="T96" s="97" t="s">
        <v>188</v>
      </c>
      <c r="U96" s="98">
        <v>0.16257139273426099</v>
      </c>
    </row>
    <row r="97" spans="2:21" x14ac:dyDescent="0.25">
      <c r="B97" s="88" t="str">
        <v/>
      </c>
      <c r="C97" s="88" t="str">
        <v/>
      </c>
      <c r="D97" s="88" t="str">
        <v/>
      </c>
      <c r="F97" s="102" t="str">
        <v/>
      </c>
      <c r="O97" s="97">
        <v>7</v>
      </c>
      <c r="P97" s="97" t="s">
        <v>198</v>
      </c>
      <c r="Q97" s="97" t="s">
        <v>174</v>
      </c>
      <c r="R97" s="97">
        <v>12</v>
      </c>
      <c r="S97" s="97" t="s">
        <v>189</v>
      </c>
      <c r="T97" s="97" t="s">
        <v>190</v>
      </c>
      <c r="U97" s="98">
        <v>0.570623287688514</v>
      </c>
    </row>
    <row r="98" spans="2:21" x14ac:dyDescent="0.25">
      <c r="B98" s="88" t="str">
        <v/>
      </c>
      <c r="C98" s="88" t="str">
        <v/>
      </c>
      <c r="D98" s="88" t="str">
        <v/>
      </c>
      <c r="F98" s="102" t="str">
        <v/>
      </c>
      <c r="O98" s="97">
        <v>7</v>
      </c>
      <c r="P98" s="97" t="s">
        <v>198</v>
      </c>
      <c r="Q98" s="97" t="s">
        <v>174</v>
      </c>
      <c r="R98" s="97">
        <v>13</v>
      </c>
      <c r="S98" s="97" t="s">
        <v>191</v>
      </c>
      <c r="T98" s="97" t="s">
        <v>192</v>
      </c>
      <c r="U98" s="98">
        <v>0.52262697906021494</v>
      </c>
    </row>
    <row r="99" spans="2:21" x14ac:dyDescent="0.25">
      <c r="B99" s="88" t="str">
        <v/>
      </c>
      <c r="C99" s="88" t="str">
        <v/>
      </c>
      <c r="D99" s="88" t="str">
        <v/>
      </c>
      <c r="F99" s="102" t="str">
        <v/>
      </c>
      <c r="O99" s="97">
        <v>8</v>
      </c>
      <c r="P99" s="97" t="s">
        <v>199</v>
      </c>
      <c r="Q99" s="97" t="s">
        <v>165</v>
      </c>
      <c r="R99" s="97">
        <v>1</v>
      </c>
      <c r="S99" s="97" t="s">
        <v>166</v>
      </c>
      <c r="T99" s="97" t="s">
        <v>167</v>
      </c>
      <c r="U99" s="98">
        <v>0.42129328742647498</v>
      </c>
    </row>
    <row r="100" spans="2:21" x14ac:dyDescent="0.25">
      <c r="B100" s="88" t="str">
        <v/>
      </c>
      <c r="C100" s="88" t="str">
        <v/>
      </c>
      <c r="D100" s="88" t="str">
        <v/>
      </c>
      <c r="F100" s="102" t="str">
        <v/>
      </c>
      <c r="O100" s="97">
        <v>8</v>
      </c>
      <c r="P100" s="97" t="s">
        <v>199</v>
      </c>
      <c r="Q100" s="97" t="s">
        <v>165</v>
      </c>
      <c r="R100" s="97">
        <v>2</v>
      </c>
      <c r="S100" s="97" t="s">
        <v>168</v>
      </c>
      <c r="T100" s="97" t="s">
        <v>169</v>
      </c>
      <c r="U100" s="98">
        <v>0.34170292481396103</v>
      </c>
    </row>
    <row r="101" spans="2:21" x14ac:dyDescent="0.25">
      <c r="B101" s="88" t="str">
        <v/>
      </c>
      <c r="C101" s="88" t="str">
        <v/>
      </c>
      <c r="D101" s="88" t="str">
        <v/>
      </c>
      <c r="F101" s="102" t="str">
        <v/>
      </c>
      <c r="O101" s="97">
        <v>8</v>
      </c>
      <c r="P101" s="97" t="s">
        <v>199</v>
      </c>
      <c r="Q101" s="97" t="s">
        <v>165</v>
      </c>
      <c r="R101" s="97">
        <v>3</v>
      </c>
      <c r="S101" s="97" t="s">
        <v>170</v>
      </c>
      <c r="T101" s="97" t="s">
        <v>171</v>
      </c>
      <c r="U101" s="98">
        <v>0.93796982510439009</v>
      </c>
    </row>
    <row r="102" spans="2:21" x14ac:dyDescent="0.25">
      <c r="B102" s="88" t="str">
        <v/>
      </c>
      <c r="C102" s="88" t="str">
        <v/>
      </c>
      <c r="D102" s="88" t="str">
        <v/>
      </c>
      <c r="F102" s="102" t="str">
        <v/>
      </c>
      <c r="O102" s="97">
        <v>8</v>
      </c>
      <c r="P102" s="97" t="s">
        <v>199</v>
      </c>
      <c r="Q102" s="97" t="s">
        <v>165</v>
      </c>
      <c r="R102" s="97">
        <v>4</v>
      </c>
      <c r="S102" s="97" t="s">
        <v>172</v>
      </c>
      <c r="T102" s="97" t="s">
        <v>173</v>
      </c>
      <c r="U102" s="98">
        <v>0.92719828257855308</v>
      </c>
    </row>
    <row r="103" spans="2:21" x14ac:dyDescent="0.25">
      <c r="B103" s="88" t="str">
        <v/>
      </c>
      <c r="C103" s="88" t="str">
        <v/>
      </c>
      <c r="D103" s="88" t="str">
        <v/>
      </c>
      <c r="F103" s="102" t="str">
        <v/>
      </c>
      <c r="O103" s="97">
        <v>8</v>
      </c>
      <c r="P103" s="97" t="s">
        <v>199</v>
      </c>
      <c r="Q103" s="97" t="s">
        <v>174</v>
      </c>
      <c r="R103" s="97">
        <v>1</v>
      </c>
      <c r="S103" s="97" t="s">
        <v>175</v>
      </c>
      <c r="T103" s="97" t="s">
        <v>176</v>
      </c>
      <c r="U103" s="98">
        <v>0.15099224154524801</v>
      </c>
    </row>
    <row r="104" spans="2:21" x14ac:dyDescent="0.25">
      <c r="B104" s="88" t="str">
        <v/>
      </c>
      <c r="C104" s="88" t="str">
        <v/>
      </c>
      <c r="D104" s="88" t="str">
        <v/>
      </c>
      <c r="F104" s="102" t="str">
        <v/>
      </c>
      <c r="O104" s="97">
        <v>8</v>
      </c>
      <c r="P104" s="97" t="s">
        <v>199</v>
      </c>
      <c r="Q104" s="97" t="s">
        <v>174</v>
      </c>
      <c r="R104" s="97">
        <v>2</v>
      </c>
      <c r="S104" s="97" t="s">
        <v>177</v>
      </c>
      <c r="T104" s="97" t="s">
        <v>178</v>
      </c>
      <c r="U104" s="98">
        <v>0.19813420879591101</v>
      </c>
    </row>
    <row r="105" spans="2:21" x14ac:dyDescent="0.25">
      <c r="B105" s="88" t="str">
        <v/>
      </c>
      <c r="C105" s="88" t="str">
        <v/>
      </c>
      <c r="D105" s="88" t="str">
        <v/>
      </c>
      <c r="F105" s="102" t="str">
        <v/>
      </c>
      <c r="O105" s="97">
        <v>8</v>
      </c>
      <c r="P105" s="97" t="s">
        <v>199</v>
      </c>
      <c r="Q105" s="97" t="s">
        <v>174</v>
      </c>
      <c r="R105" s="97">
        <v>3</v>
      </c>
      <c r="S105" s="97" t="s">
        <v>179</v>
      </c>
      <c r="T105" s="97" t="s">
        <v>180</v>
      </c>
      <c r="U105" s="98">
        <v>0.57564303040188203</v>
      </c>
    </row>
    <row r="106" spans="2:21" x14ac:dyDescent="0.25">
      <c r="B106" s="88" t="str">
        <v/>
      </c>
      <c r="C106" s="88" t="str">
        <v/>
      </c>
      <c r="D106" s="88" t="str">
        <v/>
      </c>
      <c r="F106" s="102" t="str">
        <v/>
      </c>
      <c r="O106" s="97">
        <v>8</v>
      </c>
      <c r="P106" s="97" t="s">
        <v>199</v>
      </c>
      <c r="Q106" s="97" t="s">
        <v>174</v>
      </c>
      <c r="R106" s="97">
        <v>4</v>
      </c>
      <c r="S106" s="97" t="s">
        <v>181</v>
      </c>
      <c r="T106" s="97" t="s">
        <v>182</v>
      </c>
      <c r="U106" s="98">
        <v>0.63506746665877312</v>
      </c>
    </row>
    <row r="107" spans="2:21" x14ac:dyDescent="0.25">
      <c r="B107" s="88" t="str">
        <v/>
      </c>
      <c r="C107" s="88" t="str">
        <v/>
      </c>
      <c r="D107" s="88" t="str">
        <v/>
      </c>
      <c r="F107" s="102" t="str">
        <v/>
      </c>
      <c r="O107" s="97">
        <v>8</v>
      </c>
      <c r="P107" s="97" t="s">
        <v>199</v>
      </c>
      <c r="Q107" s="97" t="s">
        <v>174</v>
      </c>
      <c r="R107" s="97">
        <v>5</v>
      </c>
      <c r="S107" s="97" t="s">
        <v>183</v>
      </c>
      <c r="T107" s="97" t="s">
        <v>184</v>
      </c>
      <c r="U107" s="98">
        <v>0.45232977874588398</v>
      </c>
    </row>
    <row r="108" spans="2:21" x14ac:dyDescent="0.25">
      <c r="B108" s="88" t="str">
        <v/>
      </c>
      <c r="C108" s="88" t="str">
        <v/>
      </c>
      <c r="D108" s="88" t="str">
        <v/>
      </c>
      <c r="F108" s="102" t="str">
        <v/>
      </c>
      <c r="O108" s="97">
        <v>8</v>
      </c>
      <c r="P108" s="97" t="s">
        <v>199</v>
      </c>
      <c r="Q108" s="97" t="s">
        <v>174</v>
      </c>
      <c r="R108" s="97">
        <v>6</v>
      </c>
      <c r="S108" s="97" t="s">
        <v>185</v>
      </c>
      <c r="T108" s="97" t="s">
        <v>186</v>
      </c>
      <c r="U108" s="98">
        <v>0.51794886861491096</v>
      </c>
    </row>
    <row r="109" spans="2:21" x14ac:dyDescent="0.25">
      <c r="B109" s="88" t="str">
        <v/>
      </c>
      <c r="C109" s="88" t="str">
        <v/>
      </c>
      <c r="D109" s="88" t="str">
        <v/>
      </c>
      <c r="F109" s="102" t="str">
        <v/>
      </c>
      <c r="O109" s="97">
        <v>8</v>
      </c>
      <c r="P109" s="97" t="s">
        <v>199</v>
      </c>
      <c r="Q109" s="97" t="s">
        <v>174</v>
      </c>
      <c r="R109" s="97">
        <v>11</v>
      </c>
      <c r="S109" s="97" t="s">
        <v>187</v>
      </c>
      <c r="T109" s="97" t="s">
        <v>188</v>
      </c>
      <c r="U109" s="98">
        <v>0.16257139273426099</v>
      </c>
    </row>
    <row r="110" spans="2:21" x14ac:dyDescent="0.25">
      <c r="B110" s="88" t="str">
        <v/>
      </c>
      <c r="C110" s="88" t="str">
        <v/>
      </c>
      <c r="D110" s="88" t="str">
        <v/>
      </c>
      <c r="F110" s="102" t="str">
        <v/>
      </c>
      <c r="O110" s="97">
        <v>8</v>
      </c>
      <c r="P110" s="97" t="s">
        <v>199</v>
      </c>
      <c r="Q110" s="97" t="s">
        <v>174</v>
      </c>
      <c r="R110" s="97">
        <v>12</v>
      </c>
      <c r="S110" s="97" t="s">
        <v>189</v>
      </c>
      <c r="T110" s="97" t="s">
        <v>190</v>
      </c>
      <c r="U110" s="98">
        <v>0.570623287688514</v>
      </c>
    </row>
    <row r="111" spans="2:21" x14ac:dyDescent="0.25">
      <c r="B111" s="88" t="str">
        <v/>
      </c>
      <c r="C111" s="88" t="str">
        <v/>
      </c>
      <c r="D111" s="88" t="str">
        <v/>
      </c>
      <c r="F111" s="102" t="str">
        <v/>
      </c>
      <c r="O111" s="97">
        <v>8</v>
      </c>
      <c r="P111" s="97" t="s">
        <v>199</v>
      </c>
      <c r="Q111" s="97" t="s">
        <v>174</v>
      </c>
      <c r="R111" s="97">
        <v>13</v>
      </c>
      <c r="S111" s="97" t="s">
        <v>191</v>
      </c>
      <c r="T111" s="97" t="s">
        <v>192</v>
      </c>
      <c r="U111" s="98">
        <v>0.52262697906021494</v>
      </c>
    </row>
    <row r="112" spans="2:21" x14ac:dyDescent="0.25">
      <c r="B112" s="88" t="str">
        <v/>
      </c>
      <c r="C112" s="88" t="str">
        <v/>
      </c>
      <c r="D112" s="88" t="str">
        <v/>
      </c>
      <c r="F112" s="102" t="str">
        <v/>
      </c>
      <c r="O112" s="97">
        <v>9</v>
      </c>
      <c r="P112" s="97" t="s">
        <v>200</v>
      </c>
      <c r="Q112" s="97" t="s">
        <v>165</v>
      </c>
      <c r="R112" s="97">
        <v>1</v>
      </c>
      <c r="S112" s="97" t="s">
        <v>166</v>
      </c>
      <c r="T112" s="97" t="s">
        <v>167</v>
      </c>
      <c r="U112" s="98">
        <v>0.42129328742647498</v>
      </c>
    </row>
    <row r="113" spans="2:21" x14ac:dyDescent="0.25">
      <c r="B113" s="88" t="str">
        <v/>
      </c>
      <c r="C113" s="88" t="str">
        <v/>
      </c>
      <c r="D113" s="88" t="str">
        <v/>
      </c>
      <c r="F113" s="102" t="str">
        <v/>
      </c>
      <c r="O113" s="97">
        <v>9</v>
      </c>
      <c r="P113" s="97" t="s">
        <v>200</v>
      </c>
      <c r="Q113" s="97" t="s">
        <v>165</v>
      </c>
      <c r="R113" s="97">
        <v>2</v>
      </c>
      <c r="S113" s="97" t="s">
        <v>168</v>
      </c>
      <c r="T113" s="97" t="s">
        <v>169</v>
      </c>
      <c r="U113" s="98">
        <v>0.34170292481396103</v>
      </c>
    </row>
    <row r="114" spans="2:21" x14ac:dyDescent="0.25">
      <c r="B114" s="88" t="str">
        <v/>
      </c>
      <c r="C114" s="88" t="str">
        <v/>
      </c>
      <c r="D114" s="88" t="str">
        <v/>
      </c>
      <c r="F114" s="102" t="str">
        <v/>
      </c>
      <c r="O114" s="97">
        <v>9</v>
      </c>
      <c r="P114" s="97" t="s">
        <v>200</v>
      </c>
      <c r="Q114" s="97" t="s">
        <v>165</v>
      </c>
      <c r="R114" s="97">
        <v>3</v>
      </c>
      <c r="S114" s="97" t="s">
        <v>170</v>
      </c>
      <c r="T114" s="97" t="s">
        <v>171</v>
      </c>
      <c r="U114" s="98">
        <v>0.93796982510439009</v>
      </c>
    </row>
    <row r="115" spans="2:21" x14ac:dyDescent="0.25">
      <c r="B115" s="88" t="str">
        <v/>
      </c>
      <c r="C115" s="88" t="str">
        <v/>
      </c>
      <c r="D115" s="88" t="str">
        <v/>
      </c>
      <c r="F115" s="102" t="str">
        <v/>
      </c>
      <c r="O115" s="97">
        <v>9</v>
      </c>
      <c r="P115" s="97" t="s">
        <v>200</v>
      </c>
      <c r="Q115" s="97" t="s">
        <v>165</v>
      </c>
      <c r="R115" s="97">
        <v>4</v>
      </c>
      <c r="S115" s="97" t="s">
        <v>172</v>
      </c>
      <c r="T115" s="97" t="s">
        <v>173</v>
      </c>
      <c r="U115" s="98">
        <v>0.92719828257855308</v>
      </c>
    </row>
    <row r="116" spans="2:21" x14ac:dyDescent="0.25">
      <c r="B116" s="88" t="str">
        <v/>
      </c>
      <c r="C116" s="88" t="str">
        <v/>
      </c>
      <c r="D116" s="88" t="str">
        <v/>
      </c>
      <c r="F116" s="102" t="str">
        <v/>
      </c>
      <c r="O116" s="97">
        <v>9</v>
      </c>
      <c r="P116" s="97" t="s">
        <v>200</v>
      </c>
      <c r="Q116" s="97" t="s">
        <v>174</v>
      </c>
      <c r="R116" s="97">
        <v>1</v>
      </c>
      <c r="S116" s="97" t="s">
        <v>175</v>
      </c>
      <c r="T116" s="97" t="s">
        <v>176</v>
      </c>
      <c r="U116" s="98">
        <v>0.15099224154524801</v>
      </c>
    </row>
    <row r="117" spans="2:21" x14ac:dyDescent="0.25">
      <c r="B117" s="88" t="str">
        <v/>
      </c>
      <c r="C117" s="88" t="str">
        <v/>
      </c>
      <c r="D117" s="88" t="str">
        <v/>
      </c>
      <c r="F117" s="102" t="str">
        <v/>
      </c>
      <c r="O117" s="97">
        <v>9</v>
      </c>
      <c r="P117" s="97" t="s">
        <v>200</v>
      </c>
      <c r="Q117" s="97" t="s">
        <v>174</v>
      </c>
      <c r="R117" s="97">
        <v>2</v>
      </c>
      <c r="S117" s="97" t="s">
        <v>177</v>
      </c>
      <c r="T117" s="97" t="s">
        <v>178</v>
      </c>
      <c r="U117" s="98">
        <v>0.19813420879591101</v>
      </c>
    </row>
    <row r="118" spans="2:21" x14ac:dyDescent="0.25">
      <c r="B118" s="88" t="str">
        <v/>
      </c>
      <c r="C118" s="88" t="str">
        <v/>
      </c>
      <c r="D118" s="88" t="str">
        <v/>
      </c>
      <c r="F118" s="102" t="str">
        <v/>
      </c>
      <c r="O118" s="97">
        <v>9</v>
      </c>
      <c r="P118" s="97" t="s">
        <v>200</v>
      </c>
      <c r="Q118" s="97" t="s">
        <v>174</v>
      </c>
      <c r="R118" s="97">
        <v>3</v>
      </c>
      <c r="S118" s="97" t="s">
        <v>179</v>
      </c>
      <c r="T118" s="97" t="s">
        <v>180</v>
      </c>
      <c r="U118" s="98">
        <v>0.57564303040188203</v>
      </c>
    </row>
    <row r="119" spans="2:21" x14ac:dyDescent="0.25">
      <c r="B119" s="88" t="str">
        <v/>
      </c>
      <c r="C119" s="88" t="str">
        <v/>
      </c>
      <c r="D119" s="88" t="str">
        <v/>
      </c>
      <c r="F119" s="102" t="str">
        <v/>
      </c>
      <c r="O119" s="97">
        <v>9</v>
      </c>
      <c r="P119" s="97" t="s">
        <v>200</v>
      </c>
      <c r="Q119" s="97" t="s">
        <v>174</v>
      </c>
      <c r="R119" s="97">
        <v>4</v>
      </c>
      <c r="S119" s="97" t="s">
        <v>181</v>
      </c>
      <c r="T119" s="97" t="s">
        <v>182</v>
      </c>
      <c r="U119" s="98">
        <v>0.63506746665877312</v>
      </c>
    </row>
    <row r="120" spans="2:21" x14ac:dyDescent="0.25">
      <c r="B120" s="88" t="str">
        <v/>
      </c>
      <c r="C120" s="88" t="str">
        <v/>
      </c>
      <c r="D120" s="88" t="str">
        <v/>
      </c>
      <c r="F120" s="102" t="str">
        <v/>
      </c>
      <c r="O120" s="97">
        <v>9</v>
      </c>
      <c r="P120" s="97" t="s">
        <v>200</v>
      </c>
      <c r="Q120" s="97" t="s">
        <v>174</v>
      </c>
      <c r="R120" s="97">
        <v>5</v>
      </c>
      <c r="S120" s="97" t="s">
        <v>183</v>
      </c>
      <c r="T120" s="97" t="s">
        <v>184</v>
      </c>
      <c r="U120" s="98">
        <v>0.45232977874588398</v>
      </c>
    </row>
    <row r="121" spans="2:21" x14ac:dyDescent="0.25">
      <c r="B121" s="88" t="str">
        <v/>
      </c>
      <c r="C121" s="88" t="str">
        <v/>
      </c>
      <c r="D121" s="88" t="str">
        <v/>
      </c>
      <c r="F121" s="102" t="str">
        <v/>
      </c>
      <c r="O121" s="97">
        <v>9</v>
      </c>
      <c r="P121" s="97" t="s">
        <v>200</v>
      </c>
      <c r="Q121" s="97" t="s">
        <v>174</v>
      </c>
      <c r="R121" s="97">
        <v>6</v>
      </c>
      <c r="S121" s="97" t="s">
        <v>185</v>
      </c>
      <c r="T121" s="97" t="s">
        <v>186</v>
      </c>
      <c r="U121" s="98">
        <v>0.51794886861491096</v>
      </c>
    </row>
    <row r="122" spans="2:21" x14ac:dyDescent="0.25">
      <c r="B122" s="88" t="str">
        <v/>
      </c>
      <c r="C122" s="88" t="str">
        <v/>
      </c>
      <c r="D122" s="88" t="str">
        <v/>
      </c>
      <c r="F122" s="102" t="str">
        <v/>
      </c>
      <c r="O122" s="97">
        <v>9</v>
      </c>
      <c r="P122" s="97" t="s">
        <v>200</v>
      </c>
      <c r="Q122" s="97" t="s">
        <v>174</v>
      </c>
      <c r="R122" s="97">
        <v>11</v>
      </c>
      <c r="S122" s="97" t="s">
        <v>187</v>
      </c>
      <c r="T122" s="97" t="s">
        <v>188</v>
      </c>
      <c r="U122" s="98">
        <v>0.16257139273426099</v>
      </c>
    </row>
    <row r="123" spans="2:21" x14ac:dyDescent="0.25">
      <c r="B123" s="88" t="str">
        <v/>
      </c>
      <c r="C123" s="88" t="str">
        <v/>
      </c>
      <c r="D123" s="88" t="str">
        <v/>
      </c>
      <c r="F123" s="102" t="str">
        <v/>
      </c>
      <c r="O123" s="97">
        <v>9</v>
      </c>
      <c r="P123" s="97" t="s">
        <v>200</v>
      </c>
      <c r="Q123" s="97" t="s">
        <v>174</v>
      </c>
      <c r="R123" s="97">
        <v>12</v>
      </c>
      <c r="S123" s="97" t="s">
        <v>189</v>
      </c>
      <c r="T123" s="97" t="s">
        <v>190</v>
      </c>
      <c r="U123" s="98">
        <v>0.570623287688514</v>
      </c>
    </row>
    <row r="124" spans="2:21" x14ac:dyDescent="0.25">
      <c r="B124" s="88" t="str">
        <v/>
      </c>
      <c r="C124" s="88" t="str">
        <v/>
      </c>
      <c r="D124" s="88" t="str">
        <v/>
      </c>
      <c r="F124" s="102" t="str">
        <v/>
      </c>
      <c r="O124" s="97">
        <v>9</v>
      </c>
      <c r="P124" s="97" t="s">
        <v>200</v>
      </c>
      <c r="Q124" s="97" t="s">
        <v>174</v>
      </c>
      <c r="R124" s="97">
        <v>13</v>
      </c>
      <c r="S124" s="97" t="s">
        <v>191</v>
      </c>
      <c r="T124" s="97" t="s">
        <v>192</v>
      </c>
      <c r="U124" s="98">
        <v>0.52262697906021494</v>
      </c>
    </row>
    <row r="125" spans="2:21" x14ac:dyDescent="0.25">
      <c r="B125" s="88" t="str">
        <v/>
      </c>
      <c r="C125" s="88" t="str">
        <v/>
      </c>
      <c r="D125" s="88" t="str">
        <v/>
      </c>
      <c r="F125" s="102" t="str">
        <v/>
      </c>
      <c r="O125" s="97">
        <v>10</v>
      </c>
      <c r="P125" s="97" t="s">
        <v>201</v>
      </c>
      <c r="Q125" s="97" t="s">
        <v>165</v>
      </c>
      <c r="R125" s="97">
        <v>1</v>
      </c>
      <c r="S125" s="97" t="s">
        <v>166</v>
      </c>
      <c r="T125" s="97" t="s">
        <v>167</v>
      </c>
      <c r="U125" s="98">
        <v>0.42129328742647498</v>
      </c>
    </row>
    <row r="126" spans="2:21" x14ac:dyDescent="0.25">
      <c r="B126" s="88" t="str">
        <v/>
      </c>
      <c r="C126" s="88" t="str">
        <v/>
      </c>
      <c r="D126" s="88" t="str">
        <v/>
      </c>
      <c r="F126" s="102" t="str">
        <v/>
      </c>
      <c r="O126" s="97">
        <v>10</v>
      </c>
      <c r="P126" s="97" t="s">
        <v>201</v>
      </c>
      <c r="Q126" s="97" t="s">
        <v>165</v>
      </c>
      <c r="R126" s="97">
        <v>2</v>
      </c>
      <c r="S126" s="97" t="s">
        <v>168</v>
      </c>
      <c r="T126" s="97" t="s">
        <v>169</v>
      </c>
      <c r="U126" s="98">
        <v>0.34170292481396103</v>
      </c>
    </row>
    <row r="127" spans="2:21" x14ac:dyDescent="0.25">
      <c r="B127" s="88" t="str">
        <v/>
      </c>
      <c r="C127" s="88" t="str">
        <v/>
      </c>
      <c r="D127" s="88" t="str">
        <v/>
      </c>
      <c r="F127" s="102" t="str">
        <v/>
      </c>
      <c r="O127" s="97">
        <v>10</v>
      </c>
      <c r="P127" s="97" t="s">
        <v>201</v>
      </c>
      <c r="Q127" s="97" t="s">
        <v>165</v>
      </c>
      <c r="R127" s="97">
        <v>3</v>
      </c>
      <c r="S127" s="97" t="s">
        <v>170</v>
      </c>
      <c r="T127" s="97" t="s">
        <v>171</v>
      </c>
      <c r="U127" s="98">
        <v>0.93796982510439009</v>
      </c>
    </row>
    <row r="128" spans="2:21" x14ac:dyDescent="0.25">
      <c r="B128" s="88" t="str">
        <v/>
      </c>
      <c r="C128" s="88" t="str">
        <v/>
      </c>
      <c r="D128" s="88" t="str">
        <v/>
      </c>
      <c r="F128" s="102" t="str">
        <v/>
      </c>
      <c r="O128" s="97">
        <v>10</v>
      </c>
      <c r="P128" s="97" t="s">
        <v>201</v>
      </c>
      <c r="Q128" s="97" t="s">
        <v>165</v>
      </c>
      <c r="R128" s="97">
        <v>4</v>
      </c>
      <c r="S128" s="97" t="s">
        <v>172</v>
      </c>
      <c r="T128" s="97" t="s">
        <v>173</v>
      </c>
      <c r="U128" s="98">
        <v>0.92719828257855308</v>
      </c>
    </row>
    <row r="129" spans="2:21" x14ac:dyDescent="0.25">
      <c r="B129" s="88" t="str">
        <v/>
      </c>
      <c r="C129" s="88" t="str">
        <v/>
      </c>
      <c r="D129" s="88" t="str">
        <v/>
      </c>
      <c r="F129" s="102" t="str">
        <v/>
      </c>
      <c r="O129" s="97">
        <v>10</v>
      </c>
      <c r="P129" s="97" t="s">
        <v>201</v>
      </c>
      <c r="Q129" s="97" t="s">
        <v>174</v>
      </c>
      <c r="R129" s="97">
        <v>1</v>
      </c>
      <c r="S129" s="97" t="s">
        <v>175</v>
      </c>
      <c r="T129" s="97" t="s">
        <v>176</v>
      </c>
      <c r="U129" s="98">
        <v>0.15099224154524801</v>
      </c>
    </row>
    <row r="130" spans="2:21" x14ac:dyDescent="0.25">
      <c r="B130" s="88" t="str">
        <v/>
      </c>
      <c r="C130" s="88" t="str">
        <v/>
      </c>
      <c r="D130" s="88" t="str">
        <v/>
      </c>
      <c r="F130" s="102" t="str">
        <v/>
      </c>
      <c r="O130" s="97">
        <v>10</v>
      </c>
      <c r="P130" s="97" t="s">
        <v>201</v>
      </c>
      <c r="Q130" s="97" t="s">
        <v>174</v>
      </c>
      <c r="R130" s="97">
        <v>2</v>
      </c>
      <c r="S130" s="97" t="s">
        <v>177</v>
      </c>
      <c r="T130" s="97" t="s">
        <v>178</v>
      </c>
      <c r="U130" s="98">
        <v>0.19813420879591101</v>
      </c>
    </row>
    <row r="131" spans="2:21" x14ac:dyDescent="0.25">
      <c r="B131" s="88" t="str">
        <v/>
      </c>
      <c r="C131" s="88" t="str">
        <v/>
      </c>
      <c r="D131" s="88" t="str">
        <v/>
      </c>
      <c r="F131" s="102" t="str">
        <v/>
      </c>
      <c r="O131" s="97">
        <v>10</v>
      </c>
      <c r="P131" s="97" t="s">
        <v>201</v>
      </c>
      <c r="Q131" s="97" t="s">
        <v>174</v>
      </c>
      <c r="R131" s="97">
        <v>3</v>
      </c>
      <c r="S131" s="97" t="s">
        <v>179</v>
      </c>
      <c r="T131" s="97" t="s">
        <v>180</v>
      </c>
      <c r="U131" s="98">
        <v>0.57564303040188203</v>
      </c>
    </row>
    <row r="132" spans="2:21" x14ac:dyDescent="0.25">
      <c r="B132" s="88" t="str">
        <v/>
      </c>
      <c r="C132" s="88" t="str">
        <v/>
      </c>
      <c r="D132" s="88" t="str">
        <v/>
      </c>
      <c r="F132" s="102" t="str">
        <v/>
      </c>
      <c r="O132" s="97">
        <v>10</v>
      </c>
      <c r="P132" s="97" t="s">
        <v>201</v>
      </c>
      <c r="Q132" s="97" t="s">
        <v>174</v>
      </c>
      <c r="R132" s="97">
        <v>4</v>
      </c>
      <c r="S132" s="97" t="s">
        <v>181</v>
      </c>
      <c r="T132" s="97" t="s">
        <v>182</v>
      </c>
      <c r="U132" s="98">
        <v>0.63506746665877312</v>
      </c>
    </row>
    <row r="133" spans="2:21" x14ac:dyDescent="0.25">
      <c r="B133" s="88" t="str">
        <v/>
      </c>
      <c r="C133" s="88" t="str">
        <v/>
      </c>
      <c r="D133" s="88" t="str">
        <v/>
      </c>
      <c r="F133" s="102" t="str">
        <v/>
      </c>
      <c r="O133" s="97">
        <v>10</v>
      </c>
      <c r="P133" s="97" t="s">
        <v>201</v>
      </c>
      <c r="Q133" s="97" t="s">
        <v>174</v>
      </c>
      <c r="R133" s="97">
        <v>5</v>
      </c>
      <c r="S133" s="97" t="s">
        <v>183</v>
      </c>
      <c r="T133" s="97" t="s">
        <v>184</v>
      </c>
      <c r="U133" s="98">
        <v>0.45232977874588398</v>
      </c>
    </row>
    <row r="134" spans="2:21" x14ac:dyDescent="0.25">
      <c r="B134" s="88" t="str">
        <v/>
      </c>
      <c r="C134" s="88" t="str">
        <v/>
      </c>
      <c r="D134" s="88" t="str">
        <v/>
      </c>
      <c r="F134" s="102" t="str">
        <v/>
      </c>
      <c r="O134" s="97">
        <v>10</v>
      </c>
      <c r="P134" s="97" t="s">
        <v>201</v>
      </c>
      <c r="Q134" s="97" t="s">
        <v>174</v>
      </c>
      <c r="R134" s="97">
        <v>6</v>
      </c>
      <c r="S134" s="97" t="s">
        <v>185</v>
      </c>
      <c r="T134" s="97" t="s">
        <v>186</v>
      </c>
      <c r="U134" s="98">
        <v>0.51794886861491096</v>
      </c>
    </row>
    <row r="135" spans="2:21" x14ac:dyDescent="0.25">
      <c r="B135" s="88" t="str">
        <v/>
      </c>
      <c r="C135" s="88" t="str">
        <v/>
      </c>
      <c r="D135" s="88" t="str">
        <v/>
      </c>
      <c r="F135" s="102" t="str">
        <v/>
      </c>
      <c r="O135" s="97">
        <v>10</v>
      </c>
      <c r="P135" s="97" t="s">
        <v>201</v>
      </c>
      <c r="Q135" s="97" t="s">
        <v>174</v>
      </c>
      <c r="R135" s="97">
        <v>11</v>
      </c>
      <c r="S135" s="97" t="s">
        <v>187</v>
      </c>
      <c r="T135" s="97" t="s">
        <v>188</v>
      </c>
      <c r="U135" s="98">
        <v>0.16257139273426099</v>
      </c>
    </row>
    <row r="136" spans="2:21" x14ac:dyDescent="0.25">
      <c r="B136" s="88" t="str">
        <v/>
      </c>
      <c r="C136" s="88" t="str">
        <v/>
      </c>
      <c r="D136" s="88" t="str">
        <v/>
      </c>
      <c r="F136" s="102" t="str">
        <v/>
      </c>
      <c r="O136" s="97">
        <v>10</v>
      </c>
      <c r="P136" s="97" t="s">
        <v>201</v>
      </c>
      <c r="Q136" s="97" t="s">
        <v>174</v>
      </c>
      <c r="R136" s="97">
        <v>12</v>
      </c>
      <c r="S136" s="97" t="s">
        <v>189</v>
      </c>
      <c r="T136" s="97" t="s">
        <v>190</v>
      </c>
      <c r="U136" s="98">
        <v>0.570623287688514</v>
      </c>
    </row>
    <row r="137" spans="2:21" x14ac:dyDescent="0.25">
      <c r="B137" s="88" t="str">
        <v/>
      </c>
      <c r="C137" s="88" t="str">
        <v/>
      </c>
      <c r="D137" s="88" t="str">
        <v/>
      </c>
      <c r="F137" s="102" t="str">
        <v/>
      </c>
      <c r="O137" s="97">
        <v>10</v>
      </c>
      <c r="P137" s="97" t="s">
        <v>201</v>
      </c>
      <c r="Q137" s="97" t="s">
        <v>174</v>
      </c>
      <c r="R137" s="97">
        <v>13</v>
      </c>
      <c r="S137" s="97" t="s">
        <v>191</v>
      </c>
      <c r="T137" s="97" t="s">
        <v>192</v>
      </c>
      <c r="U137" s="98">
        <v>0.52262697906021494</v>
      </c>
    </row>
    <row r="138" spans="2:21" x14ac:dyDescent="0.25">
      <c r="B138" s="88" t="str">
        <v/>
      </c>
      <c r="C138" s="88" t="str">
        <v/>
      </c>
      <c r="D138" s="88" t="str">
        <v/>
      </c>
      <c r="F138" s="102" t="str">
        <v/>
      </c>
      <c r="O138" s="97">
        <v>11</v>
      </c>
      <c r="P138" s="97" t="s">
        <v>202</v>
      </c>
      <c r="Q138" s="97" t="s">
        <v>165</v>
      </c>
      <c r="R138" s="97">
        <v>1</v>
      </c>
      <c r="S138" s="97" t="s">
        <v>166</v>
      </c>
      <c r="T138" s="97" t="s">
        <v>167</v>
      </c>
      <c r="U138" s="98">
        <v>0.42129328742647498</v>
      </c>
    </row>
    <row r="139" spans="2:21" x14ac:dyDescent="0.25">
      <c r="B139" s="88" t="str">
        <v/>
      </c>
      <c r="C139" s="88" t="str">
        <v/>
      </c>
      <c r="D139" s="88" t="str">
        <v/>
      </c>
      <c r="F139" s="102" t="str">
        <v/>
      </c>
      <c r="O139" s="97">
        <v>11</v>
      </c>
      <c r="P139" s="97" t="s">
        <v>202</v>
      </c>
      <c r="Q139" s="97" t="s">
        <v>165</v>
      </c>
      <c r="R139" s="97">
        <v>2</v>
      </c>
      <c r="S139" s="97" t="s">
        <v>168</v>
      </c>
      <c r="T139" s="97" t="s">
        <v>169</v>
      </c>
      <c r="U139" s="98">
        <v>0.34170292481396103</v>
      </c>
    </row>
    <row r="140" spans="2:21" x14ac:dyDescent="0.25">
      <c r="B140" s="88" t="str">
        <v/>
      </c>
      <c r="C140" s="88" t="str">
        <v/>
      </c>
      <c r="D140" s="88" t="str">
        <v/>
      </c>
      <c r="F140" s="102" t="str">
        <v/>
      </c>
      <c r="O140" s="97">
        <v>11</v>
      </c>
      <c r="P140" s="97" t="s">
        <v>202</v>
      </c>
      <c r="Q140" s="97" t="s">
        <v>165</v>
      </c>
      <c r="R140" s="97">
        <v>3</v>
      </c>
      <c r="S140" s="97" t="s">
        <v>170</v>
      </c>
      <c r="T140" s="97" t="s">
        <v>171</v>
      </c>
      <c r="U140" s="98">
        <v>0.93796982510439009</v>
      </c>
    </row>
    <row r="141" spans="2:21" x14ac:dyDescent="0.25">
      <c r="B141" s="88" t="str">
        <v/>
      </c>
      <c r="C141" s="88" t="str">
        <v/>
      </c>
      <c r="D141" s="88" t="str">
        <v/>
      </c>
      <c r="F141" s="102" t="str">
        <v/>
      </c>
      <c r="O141" s="97">
        <v>11</v>
      </c>
      <c r="P141" s="97" t="s">
        <v>202</v>
      </c>
      <c r="Q141" s="97" t="s">
        <v>165</v>
      </c>
      <c r="R141" s="97">
        <v>4</v>
      </c>
      <c r="S141" s="97" t="s">
        <v>172</v>
      </c>
      <c r="T141" s="97" t="s">
        <v>173</v>
      </c>
      <c r="U141" s="98">
        <v>0.92719828257855308</v>
      </c>
    </row>
    <row r="142" spans="2:21" x14ac:dyDescent="0.25">
      <c r="B142" s="88" t="str">
        <v/>
      </c>
      <c r="C142" s="88" t="str">
        <v/>
      </c>
      <c r="D142" s="88" t="str">
        <v/>
      </c>
      <c r="F142" s="102" t="str">
        <v/>
      </c>
      <c r="O142" s="97">
        <v>11</v>
      </c>
      <c r="P142" s="97" t="s">
        <v>202</v>
      </c>
      <c r="Q142" s="97" t="s">
        <v>174</v>
      </c>
      <c r="R142" s="97">
        <v>1</v>
      </c>
      <c r="S142" s="97" t="s">
        <v>175</v>
      </c>
      <c r="T142" s="97" t="s">
        <v>176</v>
      </c>
      <c r="U142" s="98">
        <v>0.15099224154524801</v>
      </c>
    </row>
    <row r="143" spans="2:21" x14ac:dyDescent="0.25">
      <c r="B143" s="88" t="str">
        <v/>
      </c>
      <c r="C143" s="88" t="str">
        <v/>
      </c>
      <c r="D143" s="88" t="str">
        <v/>
      </c>
      <c r="F143" s="102" t="str">
        <v/>
      </c>
      <c r="O143" s="97">
        <v>11</v>
      </c>
      <c r="P143" s="97" t="s">
        <v>202</v>
      </c>
      <c r="Q143" s="97" t="s">
        <v>174</v>
      </c>
      <c r="R143" s="97">
        <v>2</v>
      </c>
      <c r="S143" s="97" t="s">
        <v>177</v>
      </c>
      <c r="T143" s="97" t="s">
        <v>178</v>
      </c>
      <c r="U143" s="98">
        <v>0.19813420879591101</v>
      </c>
    </row>
    <row r="144" spans="2:21" x14ac:dyDescent="0.25">
      <c r="B144" s="88" t="str">
        <v/>
      </c>
      <c r="C144" s="88" t="str">
        <v/>
      </c>
      <c r="D144" s="88" t="str">
        <v/>
      </c>
      <c r="F144" s="102" t="str">
        <v/>
      </c>
      <c r="O144" s="97">
        <v>11</v>
      </c>
      <c r="P144" s="97" t="s">
        <v>202</v>
      </c>
      <c r="Q144" s="97" t="s">
        <v>174</v>
      </c>
      <c r="R144" s="97">
        <v>3</v>
      </c>
      <c r="S144" s="97" t="s">
        <v>179</v>
      </c>
      <c r="T144" s="97" t="s">
        <v>180</v>
      </c>
      <c r="U144" s="98">
        <v>0.57564303040188203</v>
      </c>
    </row>
    <row r="145" spans="2:21" x14ac:dyDescent="0.25">
      <c r="B145" s="88" t="str">
        <v/>
      </c>
      <c r="C145" s="88" t="str">
        <v/>
      </c>
      <c r="D145" s="88" t="str">
        <v/>
      </c>
      <c r="F145" s="102" t="str">
        <v/>
      </c>
      <c r="O145" s="97">
        <v>11</v>
      </c>
      <c r="P145" s="97" t="s">
        <v>202</v>
      </c>
      <c r="Q145" s="97" t="s">
        <v>174</v>
      </c>
      <c r="R145" s="97">
        <v>4</v>
      </c>
      <c r="S145" s="97" t="s">
        <v>181</v>
      </c>
      <c r="T145" s="97" t="s">
        <v>182</v>
      </c>
      <c r="U145" s="98">
        <v>0.63506746665877312</v>
      </c>
    </row>
    <row r="146" spans="2:21" x14ac:dyDescent="0.25">
      <c r="B146" s="88" t="str">
        <v/>
      </c>
      <c r="C146" s="88" t="str">
        <v/>
      </c>
      <c r="D146" s="88" t="str">
        <v/>
      </c>
      <c r="F146" s="102" t="str">
        <v/>
      </c>
      <c r="O146" s="97">
        <v>11</v>
      </c>
      <c r="P146" s="97" t="s">
        <v>202</v>
      </c>
      <c r="Q146" s="97" t="s">
        <v>174</v>
      </c>
      <c r="R146" s="97">
        <v>5</v>
      </c>
      <c r="S146" s="97" t="s">
        <v>183</v>
      </c>
      <c r="T146" s="97" t="s">
        <v>184</v>
      </c>
      <c r="U146" s="98">
        <v>0.45232977874588398</v>
      </c>
    </row>
    <row r="147" spans="2:21" x14ac:dyDescent="0.25">
      <c r="B147" s="88" t="str">
        <v/>
      </c>
      <c r="C147" s="88" t="str">
        <v/>
      </c>
      <c r="D147" s="88" t="str">
        <v/>
      </c>
      <c r="F147" s="102" t="str">
        <v/>
      </c>
      <c r="O147" s="97">
        <v>11</v>
      </c>
      <c r="P147" s="97" t="s">
        <v>202</v>
      </c>
      <c r="Q147" s="97" t="s">
        <v>174</v>
      </c>
      <c r="R147" s="97">
        <v>6</v>
      </c>
      <c r="S147" s="97" t="s">
        <v>185</v>
      </c>
      <c r="T147" s="97" t="s">
        <v>186</v>
      </c>
      <c r="U147" s="98">
        <v>0.51794886861491096</v>
      </c>
    </row>
    <row r="148" spans="2:21" x14ac:dyDescent="0.25">
      <c r="B148" s="88" t="str">
        <v/>
      </c>
      <c r="C148" s="88" t="str">
        <v/>
      </c>
      <c r="D148" s="88" t="str">
        <v/>
      </c>
      <c r="F148" s="102" t="str">
        <v/>
      </c>
      <c r="O148" s="97">
        <v>11</v>
      </c>
      <c r="P148" s="97" t="s">
        <v>202</v>
      </c>
      <c r="Q148" s="97" t="s">
        <v>174</v>
      </c>
      <c r="R148" s="97">
        <v>11</v>
      </c>
      <c r="S148" s="97" t="s">
        <v>187</v>
      </c>
      <c r="T148" s="97" t="s">
        <v>188</v>
      </c>
      <c r="U148" s="98">
        <v>0.16257139273426099</v>
      </c>
    </row>
    <row r="149" spans="2:21" x14ac:dyDescent="0.25">
      <c r="B149" s="88" t="str">
        <v/>
      </c>
      <c r="C149" s="88" t="str">
        <v/>
      </c>
      <c r="D149" s="88" t="str">
        <v/>
      </c>
      <c r="F149" s="102" t="str">
        <v/>
      </c>
      <c r="O149" s="97">
        <v>11</v>
      </c>
      <c r="P149" s="97" t="s">
        <v>202</v>
      </c>
      <c r="Q149" s="97" t="s">
        <v>174</v>
      </c>
      <c r="R149" s="97">
        <v>12</v>
      </c>
      <c r="S149" s="97" t="s">
        <v>189</v>
      </c>
      <c r="T149" s="97" t="s">
        <v>190</v>
      </c>
      <c r="U149" s="98">
        <v>0.570623287688514</v>
      </c>
    </row>
    <row r="150" spans="2:21" x14ac:dyDescent="0.25">
      <c r="B150" s="88" t="str">
        <v/>
      </c>
      <c r="C150" s="88" t="str">
        <v/>
      </c>
      <c r="D150" s="88" t="str">
        <v/>
      </c>
      <c r="F150" s="102" t="str">
        <v/>
      </c>
      <c r="O150" s="97">
        <v>11</v>
      </c>
      <c r="P150" s="97" t="s">
        <v>202</v>
      </c>
      <c r="Q150" s="97" t="s">
        <v>174</v>
      </c>
      <c r="R150" s="97">
        <v>13</v>
      </c>
      <c r="S150" s="97" t="s">
        <v>191</v>
      </c>
      <c r="T150" s="97" t="s">
        <v>192</v>
      </c>
      <c r="U150" s="98">
        <v>0.52262697906021494</v>
      </c>
    </row>
    <row r="151" spans="2:21" x14ac:dyDescent="0.25">
      <c r="B151" s="88" t="str">
        <v/>
      </c>
      <c r="C151" s="88" t="str">
        <v/>
      </c>
      <c r="D151" s="88" t="str">
        <v/>
      </c>
      <c r="F151" s="102" t="str">
        <v/>
      </c>
      <c r="O151" s="97">
        <v>12</v>
      </c>
      <c r="P151" s="97" t="s">
        <v>203</v>
      </c>
      <c r="Q151" s="97" t="s">
        <v>165</v>
      </c>
      <c r="R151" s="97">
        <v>1</v>
      </c>
      <c r="S151" s="97" t="s">
        <v>166</v>
      </c>
      <c r="T151" s="97" t="s">
        <v>167</v>
      </c>
      <c r="U151" s="98">
        <v>0.42129328742647498</v>
      </c>
    </row>
    <row r="152" spans="2:21" x14ac:dyDescent="0.25">
      <c r="B152" s="88" t="str">
        <v/>
      </c>
      <c r="C152" s="88" t="str">
        <v/>
      </c>
      <c r="D152" s="88" t="str">
        <v/>
      </c>
      <c r="F152" s="102" t="str">
        <v/>
      </c>
      <c r="O152" s="97">
        <v>12</v>
      </c>
      <c r="P152" s="97" t="s">
        <v>203</v>
      </c>
      <c r="Q152" s="97" t="s">
        <v>165</v>
      </c>
      <c r="R152" s="97">
        <v>2</v>
      </c>
      <c r="S152" s="97" t="s">
        <v>168</v>
      </c>
      <c r="T152" s="97" t="s">
        <v>169</v>
      </c>
      <c r="U152" s="98">
        <v>0.34170292481396103</v>
      </c>
    </row>
    <row r="153" spans="2:21" x14ac:dyDescent="0.25">
      <c r="B153" s="88" t="str">
        <v/>
      </c>
      <c r="C153" s="88" t="str">
        <v/>
      </c>
      <c r="D153" s="88" t="str">
        <v/>
      </c>
      <c r="F153" s="102" t="str">
        <v/>
      </c>
      <c r="O153" s="97">
        <v>12</v>
      </c>
      <c r="P153" s="97" t="s">
        <v>203</v>
      </c>
      <c r="Q153" s="97" t="s">
        <v>165</v>
      </c>
      <c r="R153" s="97">
        <v>3</v>
      </c>
      <c r="S153" s="97" t="s">
        <v>170</v>
      </c>
      <c r="T153" s="97" t="s">
        <v>171</v>
      </c>
      <c r="U153" s="98">
        <v>0.93796982510439009</v>
      </c>
    </row>
    <row r="154" spans="2:21" x14ac:dyDescent="0.25">
      <c r="B154" s="88" t="str">
        <v/>
      </c>
      <c r="C154" s="88" t="str">
        <v/>
      </c>
      <c r="D154" s="88" t="str">
        <v/>
      </c>
      <c r="F154" s="102" t="str">
        <v/>
      </c>
      <c r="O154" s="97">
        <v>12</v>
      </c>
      <c r="P154" s="97" t="s">
        <v>203</v>
      </c>
      <c r="Q154" s="97" t="s">
        <v>165</v>
      </c>
      <c r="R154" s="97">
        <v>4</v>
      </c>
      <c r="S154" s="97" t="s">
        <v>172</v>
      </c>
      <c r="T154" s="97" t="s">
        <v>173</v>
      </c>
      <c r="U154" s="98">
        <v>0.92719828257855308</v>
      </c>
    </row>
    <row r="155" spans="2:21" x14ac:dyDescent="0.25">
      <c r="B155" s="88" t="str">
        <v/>
      </c>
      <c r="C155" s="88" t="str">
        <v/>
      </c>
      <c r="D155" s="88" t="str">
        <v/>
      </c>
      <c r="F155" s="102" t="str">
        <v/>
      </c>
      <c r="O155" s="97">
        <v>12</v>
      </c>
      <c r="P155" s="97" t="s">
        <v>203</v>
      </c>
      <c r="Q155" s="97" t="s">
        <v>174</v>
      </c>
      <c r="R155" s="97">
        <v>1</v>
      </c>
      <c r="S155" s="97" t="s">
        <v>175</v>
      </c>
      <c r="T155" s="97" t="s">
        <v>176</v>
      </c>
      <c r="U155" s="98">
        <v>0.15099224154524801</v>
      </c>
    </row>
    <row r="156" spans="2:21" x14ac:dyDescent="0.25">
      <c r="B156" s="88" t="str">
        <v/>
      </c>
      <c r="C156" s="88" t="str">
        <v/>
      </c>
      <c r="D156" s="88" t="str">
        <v/>
      </c>
      <c r="F156" s="102" t="str">
        <v/>
      </c>
      <c r="O156" s="97">
        <v>12</v>
      </c>
      <c r="P156" s="97" t="s">
        <v>203</v>
      </c>
      <c r="Q156" s="97" t="s">
        <v>174</v>
      </c>
      <c r="R156" s="97">
        <v>2</v>
      </c>
      <c r="S156" s="97" t="s">
        <v>177</v>
      </c>
      <c r="T156" s="97" t="s">
        <v>178</v>
      </c>
      <c r="U156" s="98">
        <v>0.19813420879591101</v>
      </c>
    </row>
    <row r="157" spans="2:21" x14ac:dyDescent="0.25">
      <c r="B157" s="88" t="str">
        <v/>
      </c>
      <c r="C157" s="88" t="str">
        <v/>
      </c>
      <c r="D157" s="88" t="str">
        <v/>
      </c>
      <c r="F157" s="102" t="str">
        <v/>
      </c>
      <c r="O157" s="97">
        <v>12</v>
      </c>
      <c r="P157" s="97" t="s">
        <v>203</v>
      </c>
      <c r="Q157" s="97" t="s">
        <v>174</v>
      </c>
      <c r="R157" s="97">
        <v>3</v>
      </c>
      <c r="S157" s="97" t="s">
        <v>179</v>
      </c>
      <c r="T157" s="97" t="s">
        <v>180</v>
      </c>
      <c r="U157" s="98">
        <v>0.57564303040188203</v>
      </c>
    </row>
    <row r="158" spans="2:21" x14ac:dyDescent="0.25">
      <c r="B158" s="88" t="str">
        <v/>
      </c>
      <c r="C158" s="88" t="str">
        <v/>
      </c>
      <c r="D158" s="88" t="str">
        <v/>
      </c>
      <c r="F158" s="102" t="str">
        <v/>
      </c>
      <c r="O158" s="97">
        <v>12</v>
      </c>
      <c r="P158" s="97" t="s">
        <v>203</v>
      </c>
      <c r="Q158" s="97" t="s">
        <v>174</v>
      </c>
      <c r="R158" s="97">
        <v>4</v>
      </c>
      <c r="S158" s="97" t="s">
        <v>181</v>
      </c>
      <c r="T158" s="97" t="s">
        <v>182</v>
      </c>
      <c r="U158" s="98">
        <v>0.63506746665877312</v>
      </c>
    </row>
    <row r="159" spans="2:21" x14ac:dyDescent="0.25">
      <c r="B159" s="88" t="str">
        <v/>
      </c>
      <c r="C159" s="88" t="str">
        <v/>
      </c>
      <c r="D159" s="88" t="str">
        <v/>
      </c>
      <c r="F159" s="102" t="str">
        <v/>
      </c>
      <c r="O159" s="97">
        <v>12</v>
      </c>
      <c r="P159" s="97" t="s">
        <v>203</v>
      </c>
      <c r="Q159" s="97" t="s">
        <v>174</v>
      </c>
      <c r="R159" s="97">
        <v>5</v>
      </c>
      <c r="S159" s="97" t="s">
        <v>183</v>
      </c>
      <c r="T159" s="97" t="s">
        <v>184</v>
      </c>
      <c r="U159" s="98">
        <v>0.45232977874588398</v>
      </c>
    </row>
    <row r="160" spans="2:21" x14ac:dyDescent="0.25">
      <c r="B160" s="88" t="str">
        <v/>
      </c>
      <c r="C160" s="88" t="str">
        <v/>
      </c>
      <c r="D160" s="88" t="str">
        <v/>
      </c>
      <c r="F160" s="102" t="str">
        <v/>
      </c>
      <c r="O160" s="97">
        <v>12</v>
      </c>
      <c r="P160" s="97" t="s">
        <v>203</v>
      </c>
      <c r="Q160" s="97" t="s">
        <v>174</v>
      </c>
      <c r="R160" s="97">
        <v>6</v>
      </c>
      <c r="S160" s="97" t="s">
        <v>185</v>
      </c>
      <c r="T160" s="97" t="s">
        <v>186</v>
      </c>
      <c r="U160" s="98">
        <v>0.51794886861491096</v>
      </c>
    </row>
    <row r="161" spans="2:21" x14ac:dyDescent="0.25">
      <c r="B161" s="88" t="str">
        <v/>
      </c>
      <c r="C161" s="88" t="str">
        <v/>
      </c>
      <c r="D161" s="88" t="str">
        <v/>
      </c>
      <c r="F161" s="102" t="str">
        <v/>
      </c>
      <c r="O161" s="97">
        <v>13</v>
      </c>
      <c r="P161" s="97" t="s">
        <v>204</v>
      </c>
      <c r="Q161" s="97" t="s">
        <v>174</v>
      </c>
      <c r="R161" s="97">
        <v>1</v>
      </c>
      <c r="S161" s="97" t="s">
        <v>175</v>
      </c>
      <c r="T161" s="97" t="s">
        <v>176</v>
      </c>
      <c r="U161" s="98">
        <v>0.15099224154524801</v>
      </c>
    </row>
    <row r="162" spans="2:21" x14ac:dyDescent="0.25">
      <c r="B162" s="88" t="str">
        <v/>
      </c>
      <c r="C162" s="88" t="str">
        <v/>
      </c>
      <c r="D162" s="88" t="str">
        <v/>
      </c>
      <c r="F162" s="102" t="str">
        <v/>
      </c>
      <c r="O162" s="97">
        <v>13</v>
      </c>
      <c r="P162" s="97" t="s">
        <v>204</v>
      </c>
      <c r="Q162" s="97" t="s">
        <v>174</v>
      </c>
      <c r="R162" s="97">
        <v>2</v>
      </c>
      <c r="S162" s="97" t="s">
        <v>177</v>
      </c>
      <c r="T162" s="97" t="s">
        <v>178</v>
      </c>
      <c r="U162" s="98">
        <v>0.19813420879591101</v>
      </c>
    </row>
    <row r="163" spans="2:21" x14ac:dyDescent="0.25">
      <c r="B163" s="88" t="str">
        <v/>
      </c>
      <c r="C163" s="88" t="str">
        <v/>
      </c>
      <c r="D163" s="88" t="str">
        <v/>
      </c>
      <c r="F163" s="102" t="str">
        <v/>
      </c>
      <c r="O163" s="97">
        <v>13</v>
      </c>
      <c r="P163" s="97" t="s">
        <v>204</v>
      </c>
      <c r="Q163" s="97" t="s">
        <v>174</v>
      </c>
      <c r="R163" s="97">
        <v>3</v>
      </c>
      <c r="S163" s="97" t="s">
        <v>179</v>
      </c>
      <c r="T163" s="97" t="s">
        <v>180</v>
      </c>
      <c r="U163" s="98">
        <v>0.57564303040188203</v>
      </c>
    </row>
    <row r="164" spans="2:21" x14ac:dyDescent="0.25">
      <c r="B164" s="88" t="str">
        <v/>
      </c>
      <c r="C164" s="88" t="str">
        <v/>
      </c>
      <c r="D164" s="88" t="str">
        <v/>
      </c>
      <c r="F164" s="102" t="str">
        <v/>
      </c>
      <c r="O164" s="97">
        <v>13</v>
      </c>
      <c r="P164" s="97" t="s">
        <v>204</v>
      </c>
      <c r="Q164" s="97" t="s">
        <v>174</v>
      </c>
      <c r="R164" s="97">
        <v>4</v>
      </c>
      <c r="S164" s="97" t="s">
        <v>181</v>
      </c>
      <c r="T164" s="97" t="s">
        <v>182</v>
      </c>
      <c r="U164" s="98">
        <v>0.63506746665877312</v>
      </c>
    </row>
    <row r="165" spans="2:21" x14ac:dyDescent="0.25">
      <c r="B165" s="88" t="str">
        <v/>
      </c>
      <c r="C165" s="88" t="str">
        <v/>
      </c>
      <c r="D165" s="88" t="str">
        <v/>
      </c>
      <c r="F165" s="102" t="str">
        <v/>
      </c>
      <c r="O165" s="97">
        <v>13</v>
      </c>
      <c r="P165" s="97" t="s">
        <v>204</v>
      </c>
      <c r="Q165" s="97" t="s">
        <v>174</v>
      </c>
      <c r="R165" s="97">
        <v>5</v>
      </c>
      <c r="S165" s="97" t="s">
        <v>183</v>
      </c>
      <c r="T165" s="97" t="s">
        <v>184</v>
      </c>
      <c r="U165" s="98">
        <v>0.45232977874588398</v>
      </c>
    </row>
    <row r="166" spans="2:21" x14ac:dyDescent="0.25">
      <c r="B166" s="88" t="str">
        <v/>
      </c>
      <c r="C166" s="88" t="str">
        <v/>
      </c>
      <c r="D166" s="88" t="str">
        <v/>
      </c>
      <c r="F166" s="102" t="str">
        <v/>
      </c>
      <c r="O166" s="97">
        <v>13</v>
      </c>
      <c r="P166" s="97" t="s">
        <v>204</v>
      </c>
      <c r="Q166" s="97" t="s">
        <v>174</v>
      </c>
      <c r="R166" s="97">
        <v>6</v>
      </c>
      <c r="S166" s="97" t="s">
        <v>185</v>
      </c>
      <c r="T166" s="97" t="s">
        <v>186</v>
      </c>
      <c r="U166" s="98">
        <v>0.51794886861491096</v>
      </c>
    </row>
    <row r="167" spans="2:21" x14ac:dyDescent="0.25">
      <c r="B167" s="88" t="str">
        <v/>
      </c>
      <c r="C167" s="88" t="str">
        <v/>
      </c>
      <c r="D167" s="88" t="str">
        <v/>
      </c>
      <c r="F167" s="102" t="str">
        <v/>
      </c>
      <c r="O167" s="97">
        <v>13</v>
      </c>
      <c r="P167" s="97" t="s">
        <v>204</v>
      </c>
      <c r="Q167" s="97" t="s">
        <v>174</v>
      </c>
      <c r="R167" s="97">
        <v>11</v>
      </c>
      <c r="S167" s="97" t="s">
        <v>187</v>
      </c>
      <c r="T167" s="97" t="s">
        <v>188</v>
      </c>
      <c r="U167" s="98">
        <v>0.16257139273426099</v>
      </c>
    </row>
    <row r="168" spans="2:21" x14ac:dyDescent="0.25">
      <c r="B168" s="88" t="str">
        <v/>
      </c>
      <c r="C168" s="88" t="str">
        <v/>
      </c>
      <c r="D168" s="88" t="str">
        <v/>
      </c>
      <c r="F168" s="102" t="str">
        <v/>
      </c>
      <c r="O168" s="97">
        <v>13</v>
      </c>
      <c r="P168" s="97" t="s">
        <v>204</v>
      </c>
      <c r="Q168" s="97" t="s">
        <v>174</v>
      </c>
      <c r="R168" s="97">
        <v>12</v>
      </c>
      <c r="S168" s="97" t="s">
        <v>189</v>
      </c>
      <c r="T168" s="97" t="s">
        <v>190</v>
      </c>
      <c r="U168" s="98">
        <v>0.570623287688514</v>
      </c>
    </row>
    <row r="169" spans="2:21" x14ac:dyDescent="0.25">
      <c r="B169" s="88" t="str">
        <v/>
      </c>
      <c r="C169" s="88" t="str">
        <v/>
      </c>
      <c r="D169" s="88" t="str">
        <v/>
      </c>
      <c r="F169" s="102" t="str">
        <v/>
      </c>
      <c r="O169" s="97">
        <v>13</v>
      </c>
      <c r="P169" s="97" t="s">
        <v>204</v>
      </c>
      <c r="Q169" s="97" t="s">
        <v>174</v>
      </c>
      <c r="R169" s="97">
        <v>13</v>
      </c>
      <c r="S169" s="97" t="s">
        <v>191</v>
      </c>
      <c r="T169" s="97" t="s">
        <v>192</v>
      </c>
      <c r="U169" s="98">
        <v>0.52262697906021494</v>
      </c>
    </row>
    <row r="170" spans="2:21" x14ac:dyDescent="0.25">
      <c r="B170" s="88" t="str">
        <v/>
      </c>
      <c r="C170" s="88" t="str">
        <v/>
      </c>
      <c r="D170" s="88" t="str">
        <v/>
      </c>
      <c r="F170" s="102" t="str">
        <v/>
      </c>
      <c r="O170" s="97">
        <v>14</v>
      </c>
      <c r="P170" s="97" t="s">
        <v>205</v>
      </c>
      <c r="Q170" s="97" t="s">
        <v>165</v>
      </c>
      <c r="R170" s="97">
        <v>1</v>
      </c>
      <c r="S170" s="97" t="s">
        <v>166</v>
      </c>
      <c r="T170" s="97" t="s">
        <v>167</v>
      </c>
      <c r="U170" s="98">
        <v>0.42129328742647498</v>
      </c>
    </row>
    <row r="171" spans="2:21" x14ac:dyDescent="0.25">
      <c r="B171" s="88" t="str">
        <v/>
      </c>
      <c r="C171" s="88" t="str">
        <v/>
      </c>
      <c r="D171" s="88" t="str">
        <v/>
      </c>
      <c r="F171" s="102" t="str">
        <v/>
      </c>
      <c r="O171" s="97">
        <v>14</v>
      </c>
      <c r="P171" s="97" t="s">
        <v>205</v>
      </c>
      <c r="Q171" s="97" t="s">
        <v>165</v>
      </c>
      <c r="R171" s="97">
        <v>2</v>
      </c>
      <c r="S171" s="97" t="s">
        <v>168</v>
      </c>
      <c r="T171" s="97" t="s">
        <v>169</v>
      </c>
      <c r="U171" s="98">
        <v>0.34170292481396103</v>
      </c>
    </row>
    <row r="172" spans="2:21" x14ac:dyDescent="0.25">
      <c r="B172" s="88" t="str">
        <v/>
      </c>
      <c r="C172" s="88" t="str">
        <v/>
      </c>
      <c r="D172" s="88" t="str">
        <v/>
      </c>
      <c r="F172" s="102" t="str">
        <v/>
      </c>
      <c r="O172" s="97">
        <v>14</v>
      </c>
      <c r="P172" s="97" t="s">
        <v>205</v>
      </c>
      <c r="Q172" s="97" t="s">
        <v>165</v>
      </c>
      <c r="R172" s="97">
        <v>3</v>
      </c>
      <c r="S172" s="97" t="s">
        <v>170</v>
      </c>
      <c r="T172" s="97" t="s">
        <v>171</v>
      </c>
      <c r="U172" s="98">
        <v>0.93796982510439009</v>
      </c>
    </row>
    <row r="173" spans="2:21" x14ac:dyDescent="0.25">
      <c r="B173" s="88" t="str">
        <v/>
      </c>
      <c r="C173" s="88" t="str">
        <v/>
      </c>
      <c r="D173" s="88" t="str">
        <v/>
      </c>
      <c r="F173" s="102" t="str">
        <v/>
      </c>
      <c r="O173" s="97">
        <v>14</v>
      </c>
      <c r="P173" s="97" t="s">
        <v>205</v>
      </c>
      <c r="Q173" s="97" t="s">
        <v>165</v>
      </c>
      <c r="R173" s="97">
        <v>4</v>
      </c>
      <c r="S173" s="97" t="s">
        <v>172</v>
      </c>
      <c r="T173" s="97" t="s">
        <v>173</v>
      </c>
      <c r="U173" s="98">
        <v>0.92719828257855308</v>
      </c>
    </row>
    <row r="174" spans="2:21" x14ac:dyDescent="0.25">
      <c r="B174" s="88" t="str">
        <v/>
      </c>
      <c r="C174" s="88" t="str">
        <v/>
      </c>
      <c r="D174" s="88" t="str">
        <v/>
      </c>
      <c r="F174" s="102" t="str">
        <v/>
      </c>
      <c r="O174" s="97">
        <v>14</v>
      </c>
      <c r="P174" s="97" t="s">
        <v>205</v>
      </c>
      <c r="Q174" s="97" t="s">
        <v>174</v>
      </c>
      <c r="R174" s="97">
        <v>1</v>
      </c>
      <c r="S174" s="97" t="s">
        <v>175</v>
      </c>
      <c r="T174" s="97" t="s">
        <v>176</v>
      </c>
      <c r="U174" s="98">
        <v>0.15099224154524801</v>
      </c>
    </row>
    <row r="175" spans="2:21" x14ac:dyDescent="0.25">
      <c r="B175" s="88" t="str">
        <v/>
      </c>
      <c r="C175" s="88" t="str">
        <v/>
      </c>
      <c r="D175" s="88" t="str">
        <v/>
      </c>
      <c r="F175" s="102" t="str">
        <v/>
      </c>
      <c r="O175" s="97">
        <v>14</v>
      </c>
      <c r="P175" s="97" t="s">
        <v>205</v>
      </c>
      <c r="Q175" s="97" t="s">
        <v>174</v>
      </c>
      <c r="R175" s="97">
        <v>2</v>
      </c>
      <c r="S175" s="97" t="s">
        <v>177</v>
      </c>
      <c r="T175" s="97" t="s">
        <v>178</v>
      </c>
      <c r="U175" s="98">
        <v>0.19813420879591101</v>
      </c>
    </row>
    <row r="176" spans="2:21" x14ac:dyDescent="0.25">
      <c r="B176" s="88" t="str">
        <v/>
      </c>
      <c r="C176" s="88" t="str">
        <v/>
      </c>
      <c r="D176" s="88" t="str">
        <v/>
      </c>
      <c r="F176" s="102" t="str">
        <v/>
      </c>
      <c r="O176" s="97">
        <v>14</v>
      </c>
      <c r="P176" s="97" t="s">
        <v>205</v>
      </c>
      <c r="Q176" s="97" t="s">
        <v>174</v>
      </c>
      <c r="R176" s="97">
        <v>3</v>
      </c>
      <c r="S176" s="97" t="s">
        <v>179</v>
      </c>
      <c r="T176" s="97" t="s">
        <v>180</v>
      </c>
      <c r="U176" s="98">
        <v>0.57564303040188203</v>
      </c>
    </row>
    <row r="177" spans="2:21" x14ac:dyDescent="0.25">
      <c r="B177" s="88" t="str">
        <v/>
      </c>
      <c r="C177" s="88" t="str">
        <v/>
      </c>
      <c r="D177" s="88" t="str">
        <v/>
      </c>
      <c r="F177" s="102" t="str">
        <v/>
      </c>
      <c r="O177" s="97">
        <v>14</v>
      </c>
      <c r="P177" s="97" t="s">
        <v>205</v>
      </c>
      <c r="Q177" s="97" t="s">
        <v>174</v>
      </c>
      <c r="R177" s="97">
        <v>4</v>
      </c>
      <c r="S177" s="97" t="s">
        <v>181</v>
      </c>
      <c r="T177" s="97" t="s">
        <v>182</v>
      </c>
      <c r="U177" s="98">
        <v>0.63506746665877312</v>
      </c>
    </row>
    <row r="178" spans="2:21" x14ac:dyDescent="0.25">
      <c r="B178" s="88" t="str">
        <v/>
      </c>
      <c r="C178" s="88" t="str">
        <v/>
      </c>
      <c r="D178" s="88" t="str">
        <v/>
      </c>
      <c r="F178" s="102" t="str">
        <v/>
      </c>
      <c r="O178" s="97">
        <v>14</v>
      </c>
      <c r="P178" s="97" t="s">
        <v>205</v>
      </c>
      <c r="Q178" s="97" t="s">
        <v>174</v>
      </c>
      <c r="R178" s="97">
        <v>5</v>
      </c>
      <c r="S178" s="97" t="s">
        <v>183</v>
      </c>
      <c r="T178" s="97" t="s">
        <v>184</v>
      </c>
      <c r="U178" s="98">
        <v>0.45232977874588398</v>
      </c>
    </row>
    <row r="179" spans="2:21" x14ac:dyDescent="0.25">
      <c r="B179" s="88" t="str">
        <v/>
      </c>
      <c r="C179" s="88" t="str">
        <v/>
      </c>
      <c r="D179" s="88" t="str">
        <v/>
      </c>
      <c r="F179" s="102" t="str">
        <v/>
      </c>
      <c r="O179" s="97">
        <v>14</v>
      </c>
      <c r="P179" s="97" t="s">
        <v>205</v>
      </c>
      <c r="Q179" s="97" t="s">
        <v>174</v>
      </c>
      <c r="R179" s="97">
        <v>6</v>
      </c>
      <c r="S179" s="97" t="s">
        <v>185</v>
      </c>
      <c r="T179" s="97" t="s">
        <v>186</v>
      </c>
      <c r="U179" s="98">
        <v>0.51794886861491096</v>
      </c>
    </row>
    <row r="180" spans="2:21" x14ac:dyDescent="0.25">
      <c r="B180" s="88" t="str">
        <v/>
      </c>
      <c r="C180" s="88" t="str">
        <v/>
      </c>
      <c r="D180" s="88" t="str">
        <v/>
      </c>
      <c r="F180" s="102" t="str">
        <v/>
      </c>
      <c r="O180" s="97">
        <v>15</v>
      </c>
      <c r="P180" s="97" t="s">
        <v>206</v>
      </c>
      <c r="Q180" s="97" t="s">
        <v>165</v>
      </c>
      <c r="R180" s="97">
        <v>1</v>
      </c>
      <c r="S180" s="97" t="s">
        <v>166</v>
      </c>
      <c r="T180" s="97" t="s">
        <v>167</v>
      </c>
      <c r="U180" s="98">
        <v>0.42129328742647498</v>
      </c>
    </row>
    <row r="181" spans="2:21" x14ac:dyDescent="0.25">
      <c r="B181" s="88" t="str">
        <v/>
      </c>
      <c r="C181" s="88" t="str">
        <v/>
      </c>
      <c r="D181" s="88" t="str">
        <v/>
      </c>
      <c r="F181" s="102" t="str">
        <v/>
      </c>
      <c r="O181" s="97">
        <v>15</v>
      </c>
      <c r="P181" s="97" t="s">
        <v>206</v>
      </c>
      <c r="Q181" s="97" t="s">
        <v>165</v>
      </c>
      <c r="R181" s="97">
        <v>2</v>
      </c>
      <c r="S181" s="97" t="s">
        <v>168</v>
      </c>
      <c r="T181" s="97" t="s">
        <v>169</v>
      </c>
      <c r="U181" s="98">
        <v>0.34170292481396103</v>
      </c>
    </row>
    <row r="182" spans="2:21" x14ac:dyDescent="0.25">
      <c r="B182" s="88" t="str">
        <v/>
      </c>
      <c r="C182" s="88" t="str">
        <v/>
      </c>
      <c r="D182" s="88" t="str">
        <v/>
      </c>
      <c r="F182" s="102" t="str">
        <v/>
      </c>
      <c r="O182" s="97">
        <v>15</v>
      </c>
      <c r="P182" s="97" t="s">
        <v>206</v>
      </c>
      <c r="Q182" s="97" t="s">
        <v>165</v>
      </c>
      <c r="R182" s="97">
        <v>3</v>
      </c>
      <c r="S182" s="97" t="s">
        <v>170</v>
      </c>
      <c r="T182" s="97" t="s">
        <v>171</v>
      </c>
      <c r="U182" s="98">
        <v>0.93796982510439009</v>
      </c>
    </row>
    <row r="183" spans="2:21" x14ac:dyDescent="0.25">
      <c r="B183" s="88" t="str">
        <v/>
      </c>
      <c r="C183" s="88" t="str">
        <v/>
      </c>
      <c r="D183" s="88" t="str">
        <v/>
      </c>
      <c r="F183" s="102" t="str">
        <v/>
      </c>
      <c r="O183" s="97">
        <v>15</v>
      </c>
      <c r="P183" s="97" t="s">
        <v>206</v>
      </c>
      <c r="Q183" s="97" t="s">
        <v>165</v>
      </c>
      <c r="R183" s="97">
        <v>4</v>
      </c>
      <c r="S183" s="97" t="s">
        <v>172</v>
      </c>
      <c r="T183" s="97" t="s">
        <v>173</v>
      </c>
      <c r="U183" s="98">
        <v>0.92719828257855308</v>
      </c>
    </row>
    <row r="184" spans="2:21" x14ac:dyDescent="0.25">
      <c r="B184" s="88" t="str">
        <v/>
      </c>
      <c r="C184" s="88" t="str">
        <v/>
      </c>
      <c r="D184" s="88" t="str">
        <v/>
      </c>
      <c r="F184" s="102" t="str">
        <v/>
      </c>
      <c r="O184" s="97">
        <v>15</v>
      </c>
      <c r="P184" s="97" t="s">
        <v>206</v>
      </c>
      <c r="Q184" s="97" t="s">
        <v>174</v>
      </c>
      <c r="R184" s="97">
        <v>1</v>
      </c>
      <c r="S184" s="97" t="s">
        <v>175</v>
      </c>
      <c r="T184" s="97" t="s">
        <v>176</v>
      </c>
      <c r="U184" s="98">
        <v>0.15099224154524801</v>
      </c>
    </row>
    <row r="185" spans="2:21" x14ac:dyDescent="0.25">
      <c r="B185" s="88" t="str">
        <v/>
      </c>
      <c r="C185" s="88" t="str">
        <v/>
      </c>
      <c r="D185" s="88" t="str">
        <v/>
      </c>
      <c r="F185" s="102" t="str">
        <v/>
      </c>
      <c r="O185" s="97">
        <v>15</v>
      </c>
      <c r="P185" s="97" t="s">
        <v>206</v>
      </c>
      <c r="Q185" s="97" t="s">
        <v>174</v>
      </c>
      <c r="R185" s="97">
        <v>2</v>
      </c>
      <c r="S185" s="97" t="s">
        <v>177</v>
      </c>
      <c r="T185" s="97" t="s">
        <v>178</v>
      </c>
      <c r="U185" s="98">
        <v>0.19813420879591101</v>
      </c>
    </row>
    <row r="186" spans="2:21" x14ac:dyDescent="0.25">
      <c r="B186" s="88" t="str">
        <v/>
      </c>
      <c r="C186" s="88" t="str">
        <v/>
      </c>
      <c r="D186" s="88" t="str">
        <v/>
      </c>
      <c r="F186" s="102" t="str">
        <v/>
      </c>
      <c r="O186" s="97">
        <v>15</v>
      </c>
      <c r="P186" s="97" t="s">
        <v>206</v>
      </c>
      <c r="Q186" s="97" t="s">
        <v>174</v>
      </c>
      <c r="R186" s="97">
        <v>3</v>
      </c>
      <c r="S186" s="97" t="s">
        <v>179</v>
      </c>
      <c r="T186" s="97" t="s">
        <v>180</v>
      </c>
      <c r="U186" s="98">
        <v>0.57564303040188203</v>
      </c>
    </row>
    <row r="187" spans="2:21" x14ac:dyDescent="0.25">
      <c r="B187" s="88" t="str">
        <v/>
      </c>
      <c r="C187" s="88" t="str">
        <v/>
      </c>
      <c r="D187" s="88" t="str">
        <v/>
      </c>
      <c r="F187" s="102" t="str">
        <v/>
      </c>
      <c r="O187" s="97">
        <v>15</v>
      </c>
      <c r="P187" s="97" t="s">
        <v>206</v>
      </c>
      <c r="Q187" s="97" t="s">
        <v>174</v>
      </c>
      <c r="R187" s="97">
        <v>4</v>
      </c>
      <c r="S187" s="97" t="s">
        <v>181</v>
      </c>
      <c r="T187" s="97" t="s">
        <v>182</v>
      </c>
      <c r="U187" s="98">
        <v>0.63506746665877312</v>
      </c>
    </row>
    <row r="188" spans="2:21" x14ac:dyDescent="0.25">
      <c r="B188" s="88" t="str">
        <v/>
      </c>
      <c r="C188" s="88" t="str">
        <v/>
      </c>
      <c r="D188" s="88" t="str">
        <v/>
      </c>
      <c r="F188" s="102" t="str">
        <v/>
      </c>
      <c r="O188" s="97">
        <v>15</v>
      </c>
      <c r="P188" s="97" t="s">
        <v>206</v>
      </c>
      <c r="Q188" s="97" t="s">
        <v>174</v>
      </c>
      <c r="R188" s="97">
        <v>5</v>
      </c>
      <c r="S188" s="97" t="s">
        <v>183</v>
      </c>
      <c r="T188" s="97" t="s">
        <v>184</v>
      </c>
      <c r="U188" s="98">
        <v>0.45232977874588398</v>
      </c>
    </row>
    <row r="189" spans="2:21" x14ac:dyDescent="0.25">
      <c r="B189" s="88" t="str">
        <v/>
      </c>
      <c r="C189" s="88" t="str">
        <v/>
      </c>
      <c r="D189" s="88" t="str">
        <v/>
      </c>
      <c r="F189" s="102" t="str">
        <v/>
      </c>
      <c r="O189" s="97">
        <v>15</v>
      </c>
      <c r="P189" s="97" t="s">
        <v>206</v>
      </c>
      <c r="Q189" s="97" t="s">
        <v>174</v>
      </c>
      <c r="R189" s="97">
        <v>6</v>
      </c>
      <c r="S189" s="97" t="s">
        <v>185</v>
      </c>
      <c r="T189" s="97" t="s">
        <v>186</v>
      </c>
      <c r="U189" s="98">
        <v>0.51794886861491096</v>
      </c>
    </row>
    <row r="190" spans="2:21" x14ac:dyDescent="0.25">
      <c r="B190" s="88" t="str">
        <v/>
      </c>
      <c r="C190" s="88" t="str">
        <v/>
      </c>
      <c r="D190" s="88" t="str">
        <v/>
      </c>
      <c r="F190" s="102" t="str">
        <v/>
      </c>
      <c r="O190" s="97">
        <v>15</v>
      </c>
      <c r="P190" s="97" t="s">
        <v>206</v>
      </c>
      <c r="Q190" s="97" t="s">
        <v>174</v>
      </c>
      <c r="R190" s="97">
        <v>11</v>
      </c>
      <c r="S190" s="97" t="s">
        <v>187</v>
      </c>
      <c r="T190" s="97" t="s">
        <v>188</v>
      </c>
      <c r="U190" s="98">
        <v>0.16257139273426099</v>
      </c>
    </row>
    <row r="191" spans="2:21" x14ac:dyDescent="0.25">
      <c r="B191" s="88" t="str">
        <v/>
      </c>
      <c r="C191" s="88" t="str">
        <v/>
      </c>
      <c r="D191" s="88" t="str">
        <v/>
      </c>
      <c r="F191" s="102" t="str">
        <v/>
      </c>
      <c r="O191" s="97">
        <v>15</v>
      </c>
      <c r="P191" s="97" t="s">
        <v>206</v>
      </c>
      <c r="Q191" s="97" t="s">
        <v>174</v>
      </c>
      <c r="R191" s="97">
        <v>12</v>
      </c>
      <c r="S191" s="97" t="s">
        <v>189</v>
      </c>
      <c r="T191" s="97" t="s">
        <v>190</v>
      </c>
      <c r="U191" s="98">
        <v>0.570623287688514</v>
      </c>
    </row>
    <row r="192" spans="2:21" x14ac:dyDescent="0.25">
      <c r="B192" s="88" t="str">
        <v/>
      </c>
      <c r="C192" s="88" t="str">
        <v/>
      </c>
      <c r="D192" s="88" t="str">
        <v/>
      </c>
      <c r="F192" s="102" t="str">
        <v/>
      </c>
      <c r="O192" s="97">
        <v>15</v>
      </c>
      <c r="P192" s="97" t="s">
        <v>206</v>
      </c>
      <c r="Q192" s="97" t="s">
        <v>174</v>
      </c>
      <c r="R192" s="97">
        <v>13</v>
      </c>
      <c r="S192" s="97" t="s">
        <v>191</v>
      </c>
      <c r="T192" s="97" t="s">
        <v>192</v>
      </c>
      <c r="U192" s="98">
        <v>0.52262697906021494</v>
      </c>
    </row>
    <row r="193" spans="2:21" x14ac:dyDescent="0.25">
      <c r="B193" s="88" t="str">
        <v/>
      </c>
      <c r="C193" s="88" t="str">
        <v/>
      </c>
      <c r="D193" s="88" t="str">
        <v/>
      </c>
      <c r="F193" s="102" t="str">
        <v/>
      </c>
      <c r="O193" s="97">
        <v>16</v>
      </c>
      <c r="P193" s="97" t="s">
        <v>207</v>
      </c>
      <c r="Q193" s="97" t="s">
        <v>174</v>
      </c>
      <c r="R193" s="97">
        <v>1</v>
      </c>
      <c r="S193" s="97" t="s">
        <v>175</v>
      </c>
      <c r="T193" s="97" t="s">
        <v>176</v>
      </c>
      <c r="U193" s="98">
        <v>0.15099224154524801</v>
      </c>
    </row>
    <row r="194" spans="2:21" x14ac:dyDescent="0.25">
      <c r="B194" s="88" t="str">
        <v/>
      </c>
      <c r="C194" s="88" t="str">
        <v/>
      </c>
      <c r="D194" s="88" t="str">
        <v/>
      </c>
      <c r="F194" s="102" t="str">
        <v/>
      </c>
      <c r="O194" s="97">
        <v>16</v>
      </c>
      <c r="P194" s="97" t="s">
        <v>207</v>
      </c>
      <c r="Q194" s="97" t="s">
        <v>174</v>
      </c>
      <c r="R194" s="97">
        <v>2</v>
      </c>
      <c r="S194" s="97" t="s">
        <v>177</v>
      </c>
      <c r="T194" s="97" t="s">
        <v>178</v>
      </c>
      <c r="U194" s="98">
        <v>0.19813420879591101</v>
      </c>
    </row>
    <row r="195" spans="2:21" x14ac:dyDescent="0.25">
      <c r="B195" s="88" t="str">
        <v/>
      </c>
      <c r="C195" s="88" t="str">
        <v/>
      </c>
      <c r="D195" s="88" t="str">
        <v/>
      </c>
      <c r="F195" s="102" t="str">
        <v/>
      </c>
      <c r="O195" s="97">
        <v>16</v>
      </c>
      <c r="P195" s="97" t="s">
        <v>207</v>
      </c>
      <c r="Q195" s="97" t="s">
        <v>174</v>
      </c>
      <c r="R195" s="97">
        <v>3</v>
      </c>
      <c r="S195" s="97" t="s">
        <v>179</v>
      </c>
      <c r="T195" s="97" t="s">
        <v>180</v>
      </c>
      <c r="U195" s="98">
        <v>0.57564303040188203</v>
      </c>
    </row>
    <row r="196" spans="2:21" x14ac:dyDescent="0.25">
      <c r="B196" s="88" t="str">
        <v/>
      </c>
      <c r="C196" s="88" t="str">
        <v/>
      </c>
      <c r="D196" s="88" t="str">
        <v/>
      </c>
      <c r="F196" s="102" t="str">
        <v/>
      </c>
      <c r="O196" s="97">
        <v>16</v>
      </c>
      <c r="P196" s="97" t="s">
        <v>207</v>
      </c>
      <c r="Q196" s="97" t="s">
        <v>174</v>
      </c>
      <c r="R196" s="97">
        <v>4</v>
      </c>
      <c r="S196" s="97" t="s">
        <v>181</v>
      </c>
      <c r="T196" s="97" t="s">
        <v>182</v>
      </c>
      <c r="U196" s="98">
        <v>0.63506746665877312</v>
      </c>
    </row>
    <row r="197" spans="2:21" x14ac:dyDescent="0.25">
      <c r="B197" s="88" t="str">
        <v/>
      </c>
      <c r="C197" s="88" t="str">
        <v/>
      </c>
      <c r="D197" s="88" t="str">
        <v/>
      </c>
      <c r="F197" s="102" t="str">
        <v/>
      </c>
      <c r="O197" s="97">
        <v>16</v>
      </c>
      <c r="P197" s="97" t="s">
        <v>207</v>
      </c>
      <c r="Q197" s="97" t="s">
        <v>174</v>
      </c>
      <c r="R197" s="97">
        <v>5</v>
      </c>
      <c r="S197" s="97" t="s">
        <v>183</v>
      </c>
      <c r="T197" s="97" t="s">
        <v>184</v>
      </c>
      <c r="U197" s="98">
        <v>0.45232977874588398</v>
      </c>
    </row>
    <row r="198" spans="2:21" x14ac:dyDescent="0.25">
      <c r="B198" s="88" t="str">
        <v/>
      </c>
      <c r="C198" s="88" t="str">
        <v/>
      </c>
      <c r="D198" s="88" t="str">
        <v/>
      </c>
      <c r="F198" s="102" t="str">
        <v/>
      </c>
      <c r="O198" s="97">
        <v>16</v>
      </c>
      <c r="P198" s="97" t="s">
        <v>207</v>
      </c>
      <c r="Q198" s="97" t="s">
        <v>174</v>
      </c>
      <c r="R198" s="97">
        <v>6</v>
      </c>
      <c r="S198" s="97" t="s">
        <v>185</v>
      </c>
      <c r="T198" s="97" t="s">
        <v>186</v>
      </c>
      <c r="U198" s="98">
        <v>0.51794886861491096</v>
      </c>
    </row>
    <row r="199" spans="2:21" x14ac:dyDescent="0.25">
      <c r="B199" s="88" t="str">
        <v/>
      </c>
      <c r="C199" s="88" t="str">
        <v/>
      </c>
      <c r="D199" s="88" t="str">
        <v/>
      </c>
      <c r="F199" s="102" t="str">
        <v/>
      </c>
      <c r="O199" s="97">
        <v>16</v>
      </c>
      <c r="P199" s="97" t="s">
        <v>207</v>
      </c>
      <c r="Q199" s="97" t="s">
        <v>174</v>
      </c>
      <c r="R199" s="97">
        <v>11</v>
      </c>
      <c r="S199" s="97" t="s">
        <v>187</v>
      </c>
      <c r="T199" s="97" t="s">
        <v>188</v>
      </c>
      <c r="U199" s="98">
        <v>0.16257139273426099</v>
      </c>
    </row>
    <row r="200" spans="2:21" x14ac:dyDescent="0.25">
      <c r="B200" s="88" t="str">
        <v/>
      </c>
      <c r="C200" s="88" t="str">
        <v/>
      </c>
      <c r="D200" s="88" t="str">
        <v/>
      </c>
      <c r="F200" s="102" t="str">
        <v/>
      </c>
      <c r="O200" s="97">
        <v>16</v>
      </c>
      <c r="P200" s="97" t="s">
        <v>207</v>
      </c>
      <c r="Q200" s="97" t="s">
        <v>174</v>
      </c>
      <c r="R200" s="97">
        <v>12</v>
      </c>
      <c r="S200" s="97" t="s">
        <v>189</v>
      </c>
      <c r="T200" s="97" t="s">
        <v>190</v>
      </c>
      <c r="U200" s="98">
        <v>0.570623287688514</v>
      </c>
    </row>
    <row r="201" spans="2:21" x14ac:dyDescent="0.25">
      <c r="B201" s="88" t="str">
        <v/>
      </c>
      <c r="C201" s="88" t="str">
        <v/>
      </c>
      <c r="D201" s="88" t="str">
        <v/>
      </c>
      <c r="F201" s="102" t="str">
        <v/>
      </c>
      <c r="O201" s="97">
        <v>16</v>
      </c>
      <c r="P201" s="97" t="s">
        <v>207</v>
      </c>
      <c r="Q201" s="97" t="s">
        <v>174</v>
      </c>
      <c r="R201" s="97">
        <v>13</v>
      </c>
      <c r="S201" s="97" t="s">
        <v>191</v>
      </c>
      <c r="T201" s="97" t="s">
        <v>192</v>
      </c>
      <c r="U201" s="98">
        <v>0.52262697906021494</v>
      </c>
    </row>
    <row r="202" spans="2:21" x14ac:dyDescent="0.25">
      <c r="B202" s="88" t="str">
        <v/>
      </c>
      <c r="C202" s="88" t="str">
        <v/>
      </c>
      <c r="D202" s="88" t="str">
        <v/>
      </c>
      <c r="F202" s="102" t="str">
        <v/>
      </c>
      <c r="O202" s="97">
        <v>17</v>
      </c>
      <c r="P202" s="97" t="s">
        <v>208</v>
      </c>
      <c r="Q202" s="97" t="s">
        <v>165</v>
      </c>
      <c r="R202" s="97">
        <v>1</v>
      </c>
      <c r="S202" s="97" t="s">
        <v>166</v>
      </c>
      <c r="T202" s="97" t="s">
        <v>167</v>
      </c>
      <c r="U202" s="98">
        <v>0.42129328742647498</v>
      </c>
    </row>
    <row r="203" spans="2:21" x14ac:dyDescent="0.25">
      <c r="B203" s="88" t="str">
        <v/>
      </c>
      <c r="C203" s="88" t="str">
        <v/>
      </c>
      <c r="D203" s="88" t="str">
        <v/>
      </c>
      <c r="F203" s="102" t="str">
        <v/>
      </c>
      <c r="O203" s="97">
        <v>17</v>
      </c>
      <c r="P203" s="97" t="s">
        <v>208</v>
      </c>
      <c r="Q203" s="97" t="s">
        <v>165</v>
      </c>
      <c r="R203" s="97">
        <v>2</v>
      </c>
      <c r="S203" s="97" t="s">
        <v>168</v>
      </c>
      <c r="T203" s="97" t="s">
        <v>169</v>
      </c>
      <c r="U203" s="98">
        <v>0.34170292481396103</v>
      </c>
    </row>
    <row r="204" spans="2:21" x14ac:dyDescent="0.25">
      <c r="B204" s="88" t="str">
        <v/>
      </c>
      <c r="C204" s="88" t="str">
        <v/>
      </c>
      <c r="D204" s="88" t="str">
        <v/>
      </c>
      <c r="F204" s="102" t="str">
        <v/>
      </c>
      <c r="O204" s="97">
        <v>17</v>
      </c>
      <c r="P204" s="97" t="s">
        <v>208</v>
      </c>
      <c r="Q204" s="97" t="s">
        <v>165</v>
      </c>
      <c r="R204" s="97">
        <v>3</v>
      </c>
      <c r="S204" s="97" t="s">
        <v>170</v>
      </c>
      <c r="T204" s="97" t="s">
        <v>171</v>
      </c>
      <c r="U204" s="98">
        <v>0.93796982510439009</v>
      </c>
    </row>
    <row r="205" spans="2:21" x14ac:dyDescent="0.25">
      <c r="B205" s="88" t="str">
        <v/>
      </c>
      <c r="C205" s="88" t="str">
        <v/>
      </c>
      <c r="D205" s="88" t="str">
        <v/>
      </c>
      <c r="F205" s="102" t="str">
        <v/>
      </c>
      <c r="O205" s="97">
        <v>17</v>
      </c>
      <c r="P205" s="97" t="s">
        <v>208</v>
      </c>
      <c r="Q205" s="97" t="s">
        <v>165</v>
      </c>
      <c r="R205" s="97">
        <v>4</v>
      </c>
      <c r="S205" s="97" t="s">
        <v>172</v>
      </c>
      <c r="T205" s="97" t="s">
        <v>173</v>
      </c>
      <c r="U205" s="98">
        <v>0.92719828257855308</v>
      </c>
    </row>
    <row r="206" spans="2:21" x14ac:dyDescent="0.25">
      <c r="B206" s="88" t="str">
        <v/>
      </c>
      <c r="C206" s="88" t="str">
        <v/>
      </c>
      <c r="D206" s="88" t="str">
        <v/>
      </c>
      <c r="F206" s="102" t="str">
        <v/>
      </c>
      <c r="O206" s="97">
        <v>17</v>
      </c>
      <c r="P206" s="97" t="s">
        <v>208</v>
      </c>
      <c r="Q206" s="97" t="s">
        <v>174</v>
      </c>
      <c r="R206" s="97">
        <v>1</v>
      </c>
      <c r="S206" s="97" t="s">
        <v>175</v>
      </c>
      <c r="T206" s="97" t="s">
        <v>176</v>
      </c>
      <c r="U206" s="98">
        <v>0.15099224154524801</v>
      </c>
    </row>
    <row r="207" spans="2:21" x14ac:dyDescent="0.25">
      <c r="B207" s="88" t="str">
        <v/>
      </c>
      <c r="C207" s="88" t="str">
        <v/>
      </c>
      <c r="D207" s="88" t="str">
        <v/>
      </c>
      <c r="F207" s="102" t="str">
        <v/>
      </c>
      <c r="O207" s="97">
        <v>17</v>
      </c>
      <c r="P207" s="97" t="s">
        <v>208</v>
      </c>
      <c r="Q207" s="97" t="s">
        <v>174</v>
      </c>
      <c r="R207" s="97">
        <v>2</v>
      </c>
      <c r="S207" s="97" t="s">
        <v>177</v>
      </c>
      <c r="T207" s="97" t="s">
        <v>178</v>
      </c>
      <c r="U207" s="98">
        <v>0.19813420879591101</v>
      </c>
    </row>
    <row r="208" spans="2:21" x14ac:dyDescent="0.25">
      <c r="B208" s="88" t="str">
        <v/>
      </c>
      <c r="C208" s="88" t="str">
        <v/>
      </c>
      <c r="D208" s="88" t="str">
        <v/>
      </c>
      <c r="F208" s="102" t="str">
        <v/>
      </c>
      <c r="O208" s="97">
        <v>17</v>
      </c>
      <c r="P208" s="97" t="s">
        <v>208</v>
      </c>
      <c r="Q208" s="97" t="s">
        <v>174</v>
      </c>
      <c r="R208" s="97">
        <v>3</v>
      </c>
      <c r="S208" s="97" t="s">
        <v>179</v>
      </c>
      <c r="T208" s="97" t="s">
        <v>180</v>
      </c>
      <c r="U208" s="98">
        <v>0.57564303040188203</v>
      </c>
    </row>
    <row r="209" spans="2:21" x14ac:dyDescent="0.25">
      <c r="B209" s="88" t="str">
        <v/>
      </c>
      <c r="C209" s="88" t="str">
        <v/>
      </c>
      <c r="D209" s="88" t="str">
        <v/>
      </c>
      <c r="F209" s="102" t="str">
        <v/>
      </c>
      <c r="O209" s="97">
        <v>17</v>
      </c>
      <c r="P209" s="97" t="s">
        <v>208</v>
      </c>
      <c r="Q209" s="97" t="s">
        <v>174</v>
      </c>
      <c r="R209" s="97">
        <v>4</v>
      </c>
      <c r="S209" s="97" t="s">
        <v>181</v>
      </c>
      <c r="T209" s="97" t="s">
        <v>182</v>
      </c>
      <c r="U209" s="98">
        <v>0.63506746665877312</v>
      </c>
    </row>
    <row r="210" spans="2:21" x14ac:dyDescent="0.25">
      <c r="B210" s="88" t="str">
        <v/>
      </c>
      <c r="C210" s="88" t="str">
        <v/>
      </c>
      <c r="D210" s="88" t="str">
        <v/>
      </c>
      <c r="F210" s="102" t="str">
        <v/>
      </c>
      <c r="O210" s="97">
        <v>17</v>
      </c>
      <c r="P210" s="97" t="s">
        <v>208</v>
      </c>
      <c r="Q210" s="97" t="s">
        <v>174</v>
      </c>
      <c r="R210" s="97">
        <v>5</v>
      </c>
      <c r="S210" s="97" t="s">
        <v>183</v>
      </c>
      <c r="T210" s="97" t="s">
        <v>184</v>
      </c>
      <c r="U210" s="98">
        <v>0.45232977874588398</v>
      </c>
    </row>
    <row r="211" spans="2:21" x14ac:dyDescent="0.25">
      <c r="B211" s="88" t="str">
        <v/>
      </c>
      <c r="C211" s="88" t="str">
        <v/>
      </c>
      <c r="D211" s="88" t="str">
        <v/>
      </c>
      <c r="F211" s="102" t="str">
        <v/>
      </c>
      <c r="O211" s="97">
        <v>17</v>
      </c>
      <c r="P211" s="97" t="s">
        <v>208</v>
      </c>
      <c r="Q211" s="97" t="s">
        <v>174</v>
      </c>
      <c r="R211" s="97">
        <v>6</v>
      </c>
      <c r="S211" s="97" t="s">
        <v>185</v>
      </c>
      <c r="T211" s="97" t="s">
        <v>186</v>
      </c>
      <c r="U211" s="98">
        <v>0.51794886861491096</v>
      </c>
    </row>
    <row r="212" spans="2:21" x14ac:dyDescent="0.25">
      <c r="B212" s="88" t="str">
        <v/>
      </c>
      <c r="C212" s="88" t="str">
        <v/>
      </c>
      <c r="D212" s="88" t="str">
        <v/>
      </c>
      <c r="F212" s="102" t="str">
        <v/>
      </c>
      <c r="O212" s="97">
        <v>17</v>
      </c>
      <c r="P212" s="97" t="s">
        <v>208</v>
      </c>
      <c r="Q212" s="97" t="s">
        <v>174</v>
      </c>
      <c r="R212" s="97">
        <v>11</v>
      </c>
      <c r="S212" s="97" t="s">
        <v>187</v>
      </c>
      <c r="T212" s="97" t="s">
        <v>188</v>
      </c>
      <c r="U212" s="98">
        <v>0.16257139273426099</v>
      </c>
    </row>
    <row r="213" spans="2:21" x14ac:dyDescent="0.25">
      <c r="B213" s="88" t="str">
        <v/>
      </c>
      <c r="C213" s="88" t="str">
        <v/>
      </c>
      <c r="D213" s="88" t="str">
        <v/>
      </c>
      <c r="F213" s="102" t="str">
        <v/>
      </c>
      <c r="O213" s="97">
        <v>17</v>
      </c>
      <c r="P213" s="97" t="s">
        <v>208</v>
      </c>
      <c r="Q213" s="97" t="s">
        <v>174</v>
      </c>
      <c r="R213" s="97">
        <v>12</v>
      </c>
      <c r="S213" s="97" t="s">
        <v>189</v>
      </c>
      <c r="T213" s="97" t="s">
        <v>190</v>
      </c>
      <c r="U213" s="98">
        <v>0.570623287688514</v>
      </c>
    </row>
    <row r="214" spans="2:21" x14ac:dyDescent="0.25">
      <c r="B214" s="88" t="str">
        <v/>
      </c>
      <c r="C214" s="88" t="str">
        <v/>
      </c>
      <c r="D214" s="88" t="str">
        <v/>
      </c>
      <c r="F214" s="102" t="str">
        <v/>
      </c>
      <c r="O214" s="97">
        <v>17</v>
      </c>
      <c r="P214" s="97" t="s">
        <v>208</v>
      </c>
      <c r="Q214" s="97" t="s">
        <v>174</v>
      </c>
      <c r="R214" s="97">
        <v>13</v>
      </c>
      <c r="S214" s="97" t="s">
        <v>191</v>
      </c>
      <c r="T214" s="97" t="s">
        <v>192</v>
      </c>
      <c r="U214" s="98">
        <v>0.52262697906021494</v>
      </c>
    </row>
    <row r="215" spans="2:21" x14ac:dyDescent="0.25">
      <c r="B215" s="88" t="str">
        <v/>
      </c>
      <c r="C215" s="88" t="str">
        <v/>
      </c>
      <c r="D215" s="88" t="str">
        <v/>
      </c>
      <c r="F215" s="102" t="str">
        <v/>
      </c>
      <c r="O215" s="97">
        <v>18</v>
      </c>
      <c r="P215" s="97" t="s">
        <v>209</v>
      </c>
      <c r="Q215" s="97" t="s">
        <v>165</v>
      </c>
      <c r="R215" s="97">
        <v>1</v>
      </c>
      <c r="S215" s="97" t="s">
        <v>166</v>
      </c>
      <c r="T215" s="97" t="s">
        <v>167</v>
      </c>
      <c r="U215" s="98">
        <v>0.42129328742647498</v>
      </c>
    </row>
    <row r="216" spans="2:21" x14ac:dyDescent="0.25">
      <c r="B216" s="88" t="str">
        <v/>
      </c>
      <c r="C216" s="88" t="str">
        <v/>
      </c>
      <c r="D216" s="88" t="str">
        <v/>
      </c>
      <c r="F216" s="102" t="str">
        <v/>
      </c>
      <c r="O216" s="97">
        <v>18</v>
      </c>
      <c r="P216" s="97" t="s">
        <v>209</v>
      </c>
      <c r="Q216" s="97" t="s">
        <v>165</v>
      </c>
      <c r="R216" s="97">
        <v>2</v>
      </c>
      <c r="S216" s="97" t="s">
        <v>168</v>
      </c>
      <c r="T216" s="97" t="s">
        <v>169</v>
      </c>
      <c r="U216" s="98">
        <v>0.34170292481396103</v>
      </c>
    </row>
    <row r="217" spans="2:21" x14ac:dyDescent="0.25">
      <c r="B217" s="88" t="str">
        <v/>
      </c>
      <c r="C217" s="88" t="str">
        <v/>
      </c>
      <c r="D217" s="88" t="str">
        <v/>
      </c>
      <c r="F217" s="102" t="str">
        <v/>
      </c>
      <c r="O217" s="97">
        <v>18</v>
      </c>
      <c r="P217" s="97" t="s">
        <v>209</v>
      </c>
      <c r="Q217" s="97" t="s">
        <v>165</v>
      </c>
      <c r="R217" s="97">
        <v>3</v>
      </c>
      <c r="S217" s="97" t="s">
        <v>170</v>
      </c>
      <c r="T217" s="97" t="s">
        <v>171</v>
      </c>
      <c r="U217" s="98">
        <v>0.93796982510439009</v>
      </c>
    </row>
    <row r="218" spans="2:21" x14ac:dyDescent="0.25">
      <c r="B218" s="88" t="str">
        <v/>
      </c>
      <c r="C218" s="88" t="str">
        <v/>
      </c>
      <c r="D218" s="88" t="str">
        <v/>
      </c>
      <c r="F218" s="102" t="str">
        <v/>
      </c>
      <c r="O218" s="97">
        <v>18</v>
      </c>
      <c r="P218" s="97" t="s">
        <v>209</v>
      </c>
      <c r="Q218" s="97" t="s">
        <v>165</v>
      </c>
      <c r="R218" s="97">
        <v>4</v>
      </c>
      <c r="S218" s="97" t="s">
        <v>172</v>
      </c>
      <c r="T218" s="97" t="s">
        <v>173</v>
      </c>
      <c r="U218" s="98">
        <v>0.92719828257855308</v>
      </c>
    </row>
    <row r="219" spans="2:21" x14ac:dyDescent="0.25">
      <c r="B219" s="88" t="str">
        <v/>
      </c>
      <c r="C219" s="88" t="str">
        <v/>
      </c>
      <c r="D219" s="88" t="str">
        <v/>
      </c>
      <c r="F219" s="102" t="str">
        <v/>
      </c>
      <c r="O219" s="97">
        <v>18</v>
      </c>
      <c r="P219" s="97" t="s">
        <v>209</v>
      </c>
      <c r="Q219" s="97" t="s">
        <v>174</v>
      </c>
      <c r="R219" s="97">
        <v>1</v>
      </c>
      <c r="S219" s="97" t="s">
        <v>175</v>
      </c>
      <c r="T219" s="97" t="s">
        <v>176</v>
      </c>
      <c r="U219" s="98">
        <v>0.15099224154524801</v>
      </c>
    </row>
    <row r="220" spans="2:21" x14ac:dyDescent="0.25">
      <c r="B220" s="88" t="str">
        <v/>
      </c>
      <c r="C220" s="88" t="str">
        <v/>
      </c>
      <c r="D220" s="88" t="str">
        <v/>
      </c>
      <c r="F220" s="102" t="str">
        <v/>
      </c>
      <c r="O220" s="97">
        <v>18</v>
      </c>
      <c r="P220" s="97" t="s">
        <v>209</v>
      </c>
      <c r="Q220" s="97" t="s">
        <v>174</v>
      </c>
      <c r="R220" s="97">
        <v>2</v>
      </c>
      <c r="S220" s="97" t="s">
        <v>177</v>
      </c>
      <c r="T220" s="97" t="s">
        <v>178</v>
      </c>
      <c r="U220" s="98">
        <v>0.19813420879591101</v>
      </c>
    </row>
    <row r="221" spans="2:21" x14ac:dyDescent="0.25">
      <c r="B221" s="88" t="str">
        <v/>
      </c>
      <c r="C221" s="88" t="str">
        <v/>
      </c>
      <c r="D221" s="88" t="str">
        <v/>
      </c>
      <c r="F221" s="102" t="str">
        <v/>
      </c>
      <c r="O221" s="97">
        <v>18</v>
      </c>
      <c r="P221" s="97" t="s">
        <v>209</v>
      </c>
      <c r="Q221" s="97" t="s">
        <v>174</v>
      </c>
      <c r="R221" s="97">
        <v>3</v>
      </c>
      <c r="S221" s="97" t="s">
        <v>179</v>
      </c>
      <c r="T221" s="97" t="s">
        <v>180</v>
      </c>
      <c r="U221" s="98">
        <v>0.57564303040188203</v>
      </c>
    </row>
    <row r="222" spans="2:21" x14ac:dyDescent="0.25">
      <c r="B222" s="88" t="str">
        <v/>
      </c>
      <c r="C222" s="88" t="str">
        <v/>
      </c>
      <c r="D222" s="88" t="str">
        <v/>
      </c>
      <c r="F222" s="102" t="str">
        <v/>
      </c>
      <c r="O222" s="97">
        <v>18</v>
      </c>
      <c r="P222" s="97" t="s">
        <v>209</v>
      </c>
      <c r="Q222" s="97" t="s">
        <v>174</v>
      </c>
      <c r="R222" s="97">
        <v>4</v>
      </c>
      <c r="S222" s="97" t="s">
        <v>181</v>
      </c>
      <c r="T222" s="97" t="s">
        <v>182</v>
      </c>
      <c r="U222" s="98">
        <v>0.63506746665877312</v>
      </c>
    </row>
    <row r="223" spans="2:21" x14ac:dyDescent="0.25">
      <c r="B223" s="88" t="str">
        <v/>
      </c>
      <c r="C223" s="88" t="str">
        <v/>
      </c>
      <c r="D223" s="88" t="str">
        <v/>
      </c>
      <c r="F223" s="102" t="str">
        <v/>
      </c>
      <c r="O223" s="97">
        <v>18</v>
      </c>
      <c r="P223" s="97" t="s">
        <v>209</v>
      </c>
      <c r="Q223" s="97" t="s">
        <v>174</v>
      </c>
      <c r="R223" s="97">
        <v>5</v>
      </c>
      <c r="S223" s="97" t="s">
        <v>183</v>
      </c>
      <c r="T223" s="97" t="s">
        <v>184</v>
      </c>
      <c r="U223" s="98">
        <v>0.45232977874588398</v>
      </c>
    </row>
    <row r="224" spans="2:21" x14ac:dyDescent="0.25">
      <c r="B224" s="88" t="str">
        <v/>
      </c>
      <c r="C224" s="88" t="str">
        <v/>
      </c>
      <c r="D224" s="88" t="str">
        <v/>
      </c>
      <c r="F224" s="102" t="str">
        <v/>
      </c>
      <c r="O224" s="97">
        <v>18</v>
      </c>
      <c r="P224" s="97" t="s">
        <v>209</v>
      </c>
      <c r="Q224" s="97" t="s">
        <v>174</v>
      </c>
      <c r="R224" s="97">
        <v>6</v>
      </c>
      <c r="S224" s="97" t="s">
        <v>185</v>
      </c>
      <c r="T224" s="97" t="s">
        <v>186</v>
      </c>
      <c r="U224" s="98">
        <v>0.51794886861491096</v>
      </c>
    </row>
    <row r="225" spans="2:21" x14ac:dyDescent="0.25">
      <c r="B225" s="88" t="str">
        <v/>
      </c>
      <c r="C225" s="88" t="str">
        <v/>
      </c>
      <c r="D225" s="88" t="str">
        <v/>
      </c>
      <c r="F225" s="102" t="str">
        <v/>
      </c>
      <c r="O225" s="97">
        <v>18</v>
      </c>
      <c r="P225" s="97" t="s">
        <v>209</v>
      </c>
      <c r="Q225" s="97" t="s">
        <v>174</v>
      </c>
      <c r="R225" s="97">
        <v>11</v>
      </c>
      <c r="S225" s="97" t="s">
        <v>187</v>
      </c>
      <c r="T225" s="97" t="s">
        <v>188</v>
      </c>
      <c r="U225" s="98">
        <v>0.16257139273426099</v>
      </c>
    </row>
    <row r="226" spans="2:21" x14ac:dyDescent="0.25">
      <c r="B226" s="88" t="str">
        <v/>
      </c>
      <c r="C226" s="88" t="str">
        <v/>
      </c>
      <c r="D226" s="88" t="str">
        <v/>
      </c>
      <c r="F226" s="102" t="str">
        <v/>
      </c>
      <c r="O226" s="97">
        <v>18</v>
      </c>
      <c r="P226" s="97" t="s">
        <v>209</v>
      </c>
      <c r="Q226" s="97" t="s">
        <v>174</v>
      </c>
      <c r="R226" s="97">
        <v>12</v>
      </c>
      <c r="S226" s="97" t="s">
        <v>189</v>
      </c>
      <c r="T226" s="97" t="s">
        <v>190</v>
      </c>
      <c r="U226" s="98">
        <v>0.570623287688514</v>
      </c>
    </row>
    <row r="227" spans="2:21" x14ac:dyDescent="0.25">
      <c r="B227" s="88" t="str">
        <v/>
      </c>
      <c r="C227" s="88" t="str">
        <v/>
      </c>
      <c r="D227" s="88" t="str">
        <v/>
      </c>
      <c r="F227" s="102" t="str">
        <v/>
      </c>
      <c r="O227" s="97">
        <v>18</v>
      </c>
      <c r="P227" s="97" t="s">
        <v>209</v>
      </c>
      <c r="Q227" s="97" t="s">
        <v>174</v>
      </c>
      <c r="R227" s="97">
        <v>13</v>
      </c>
      <c r="S227" s="97" t="s">
        <v>191</v>
      </c>
      <c r="T227" s="97" t="s">
        <v>192</v>
      </c>
      <c r="U227" s="98">
        <v>0.52262697906021494</v>
      </c>
    </row>
    <row r="228" spans="2:21" x14ac:dyDescent="0.25">
      <c r="B228" s="88" t="str">
        <v/>
      </c>
      <c r="C228" s="88" t="str">
        <v/>
      </c>
      <c r="D228" s="88" t="str">
        <v/>
      </c>
      <c r="F228" s="102" t="str">
        <v/>
      </c>
      <c r="O228" s="97">
        <v>19</v>
      </c>
      <c r="P228" s="97" t="s">
        <v>210</v>
      </c>
      <c r="Q228" s="97" t="s">
        <v>174</v>
      </c>
      <c r="R228" s="97">
        <v>1</v>
      </c>
      <c r="S228" s="97" t="s">
        <v>175</v>
      </c>
      <c r="T228" s="97" t="s">
        <v>176</v>
      </c>
      <c r="U228" s="98">
        <v>0.15099224154524801</v>
      </c>
    </row>
    <row r="229" spans="2:21" x14ac:dyDescent="0.25">
      <c r="B229" s="88" t="str">
        <v/>
      </c>
      <c r="C229" s="88" t="str">
        <v/>
      </c>
      <c r="D229" s="88" t="str">
        <v/>
      </c>
      <c r="F229" s="102" t="str">
        <v/>
      </c>
      <c r="O229" s="97">
        <v>19</v>
      </c>
      <c r="P229" s="97" t="s">
        <v>210</v>
      </c>
      <c r="Q229" s="97" t="s">
        <v>174</v>
      </c>
      <c r="R229" s="97">
        <v>2</v>
      </c>
      <c r="S229" s="97" t="s">
        <v>177</v>
      </c>
      <c r="T229" s="97" t="s">
        <v>178</v>
      </c>
      <c r="U229" s="98">
        <v>0.19813420879591101</v>
      </c>
    </row>
    <row r="230" spans="2:21" x14ac:dyDescent="0.25">
      <c r="B230" s="88" t="str">
        <v/>
      </c>
      <c r="C230" s="88" t="str">
        <v/>
      </c>
      <c r="D230" s="88" t="str">
        <v/>
      </c>
      <c r="F230" s="102" t="str">
        <v/>
      </c>
      <c r="O230" s="97">
        <v>19</v>
      </c>
      <c r="P230" s="97" t="s">
        <v>210</v>
      </c>
      <c r="Q230" s="97" t="s">
        <v>174</v>
      </c>
      <c r="R230" s="97">
        <v>3</v>
      </c>
      <c r="S230" s="97" t="s">
        <v>179</v>
      </c>
      <c r="T230" s="97" t="s">
        <v>180</v>
      </c>
      <c r="U230" s="98">
        <v>0.57564303040188203</v>
      </c>
    </row>
    <row r="231" spans="2:21" x14ac:dyDescent="0.25">
      <c r="B231" s="88" t="str">
        <v/>
      </c>
      <c r="C231" s="88" t="str">
        <v/>
      </c>
      <c r="D231" s="88" t="str">
        <v/>
      </c>
      <c r="F231" s="102" t="str">
        <v/>
      </c>
      <c r="O231" s="97">
        <v>19</v>
      </c>
      <c r="P231" s="97" t="s">
        <v>210</v>
      </c>
      <c r="Q231" s="97" t="s">
        <v>174</v>
      </c>
      <c r="R231" s="97">
        <v>4</v>
      </c>
      <c r="S231" s="97" t="s">
        <v>181</v>
      </c>
      <c r="T231" s="97" t="s">
        <v>182</v>
      </c>
      <c r="U231" s="98">
        <v>0.63506746665877312</v>
      </c>
    </row>
    <row r="232" spans="2:21" x14ac:dyDescent="0.25">
      <c r="B232" s="88" t="str">
        <v/>
      </c>
      <c r="C232" s="88" t="str">
        <v/>
      </c>
      <c r="D232" s="88" t="str">
        <v/>
      </c>
      <c r="F232" s="102" t="str">
        <v/>
      </c>
      <c r="O232" s="97">
        <v>19</v>
      </c>
      <c r="P232" s="97" t="s">
        <v>210</v>
      </c>
      <c r="Q232" s="97" t="s">
        <v>174</v>
      </c>
      <c r="R232" s="97">
        <v>5</v>
      </c>
      <c r="S232" s="97" t="s">
        <v>183</v>
      </c>
      <c r="T232" s="97" t="s">
        <v>184</v>
      </c>
      <c r="U232" s="98">
        <v>0.45232977874588398</v>
      </c>
    </row>
    <row r="233" spans="2:21" x14ac:dyDescent="0.25">
      <c r="B233" s="88" t="str">
        <v/>
      </c>
      <c r="C233" s="88" t="str">
        <v/>
      </c>
      <c r="D233" s="88" t="str">
        <v/>
      </c>
      <c r="F233" s="102" t="str">
        <v/>
      </c>
      <c r="O233" s="97">
        <v>19</v>
      </c>
      <c r="P233" s="97" t="s">
        <v>210</v>
      </c>
      <c r="Q233" s="97" t="s">
        <v>174</v>
      </c>
      <c r="R233" s="97">
        <v>6</v>
      </c>
      <c r="S233" s="97" t="s">
        <v>185</v>
      </c>
      <c r="T233" s="97" t="s">
        <v>186</v>
      </c>
      <c r="U233" s="98">
        <v>0.51794886861491096</v>
      </c>
    </row>
    <row r="234" spans="2:21" x14ac:dyDescent="0.25">
      <c r="B234" s="88" t="str">
        <v/>
      </c>
      <c r="C234" s="88" t="str">
        <v/>
      </c>
      <c r="D234" s="88" t="str">
        <v/>
      </c>
      <c r="F234" s="102" t="str">
        <v/>
      </c>
      <c r="O234" s="97">
        <v>19</v>
      </c>
      <c r="P234" s="97" t="s">
        <v>210</v>
      </c>
      <c r="Q234" s="97" t="s">
        <v>174</v>
      </c>
      <c r="R234" s="97">
        <v>11</v>
      </c>
      <c r="S234" s="97" t="s">
        <v>187</v>
      </c>
      <c r="T234" s="97" t="s">
        <v>188</v>
      </c>
      <c r="U234" s="98">
        <v>0.16257139273426099</v>
      </c>
    </row>
    <row r="235" spans="2:21" x14ac:dyDescent="0.25">
      <c r="B235" s="88" t="str">
        <v/>
      </c>
      <c r="C235" s="88" t="str">
        <v/>
      </c>
      <c r="D235" s="88" t="str">
        <v/>
      </c>
      <c r="F235" s="102" t="str">
        <v/>
      </c>
      <c r="O235" s="97">
        <v>19</v>
      </c>
      <c r="P235" s="97" t="s">
        <v>210</v>
      </c>
      <c r="Q235" s="97" t="s">
        <v>174</v>
      </c>
      <c r="R235" s="97">
        <v>12</v>
      </c>
      <c r="S235" s="97" t="s">
        <v>189</v>
      </c>
      <c r="T235" s="97" t="s">
        <v>190</v>
      </c>
      <c r="U235" s="98">
        <v>0.570623287688514</v>
      </c>
    </row>
    <row r="236" spans="2:21" x14ac:dyDescent="0.25">
      <c r="B236" s="88" t="str">
        <v/>
      </c>
      <c r="C236" s="88" t="str">
        <v/>
      </c>
      <c r="D236" s="88" t="str">
        <v/>
      </c>
      <c r="F236" s="102" t="str">
        <v/>
      </c>
      <c r="O236" s="97">
        <v>19</v>
      </c>
      <c r="P236" s="97" t="s">
        <v>210</v>
      </c>
      <c r="Q236" s="97" t="s">
        <v>174</v>
      </c>
      <c r="R236" s="97">
        <v>13</v>
      </c>
      <c r="S236" s="97" t="s">
        <v>191</v>
      </c>
      <c r="T236" s="97" t="s">
        <v>192</v>
      </c>
      <c r="U236" s="98">
        <v>0.52262697906021494</v>
      </c>
    </row>
    <row r="237" spans="2:21" x14ac:dyDescent="0.25">
      <c r="B237" s="88" t="str">
        <v/>
      </c>
      <c r="C237" s="88" t="str">
        <v/>
      </c>
      <c r="D237" s="88" t="str">
        <v/>
      </c>
      <c r="F237" s="102" t="str">
        <v/>
      </c>
      <c r="O237" s="97">
        <v>20</v>
      </c>
      <c r="P237" s="97" t="s">
        <v>211</v>
      </c>
      <c r="Q237" s="97" t="s">
        <v>165</v>
      </c>
      <c r="R237" s="97">
        <v>1</v>
      </c>
      <c r="S237" s="97" t="s">
        <v>166</v>
      </c>
      <c r="T237" s="97" t="s">
        <v>167</v>
      </c>
      <c r="U237" s="98">
        <v>0.42129328742647498</v>
      </c>
    </row>
    <row r="238" spans="2:21" x14ac:dyDescent="0.25">
      <c r="B238" s="88" t="str">
        <v/>
      </c>
      <c r="C238" s="88" t="str">
        <v/>
      </c>
      <c r="D238" s="88" t="str">
        <v/>
      </c>
      <c r="F238" s="102" t="str">
        <v/>
      </c>
      <c r="O238" s="97">
        <v>20</v>
      </c>
      <c r="P238" s="97" t="s">
        <v>211</v>
      </c>
      <c r="Q238" s="97" t="s">
        <v>165</v>
      </c>
      <c r="R238" s="97">
        <v>2</v>
      </c>
      <c r="S238" s="97" t="s">
        <v>168</v>
      </c>
      <c r="T238" s="97" t="s">
        <v>169</v>
      </c>
      <c r="U238" s="98">
        <v>0.34170292481396103</v>
      </c>
    </row>
    <row r="239" spans="2:21" x14ac:dyDescent="0.25">
      <c r="B239" s="88" t="str">
        <v/>
      </c>
      <c r="C239" s="88" t="str">
        <v/>
      </c>
      <c r="D239" s="88" t="str">
        <v/>
      </c>
      <c r="F239" s="102" t="str">
        <v/>
      </c>
      <c r="O239" s="97">
        <v>20</v>
      </c>
      <c r="P239" s="97" t="s">
        <v>211</v>
      </c>
      <c r="Q239" s="97" t="s">
        <v>165</v>
      </c>
      <c r="R239" s="97">
        <v>3</v>
      </c>
      <c r="S239" s="97" t="s">
        <v>170</v>
      </c>
      <c r="T239" s="97" t="s">
        <v>171</v>
      </c>
      <c r="U239" s="98">
        <v>0.93796982510439009</v>
      </c>
    </row>
    <row r="240" spans="2:21" x14ac:dyDescent="0.25">
      <c r="B240" s="88" t="str">
        <v/>
      </c>
      <c r="C240" s="88" t="str">
        <v/>
      </c>
      <c r="D240" s="88" t="str">
        <v/>
      </c>
      <c r="F240" s="102" t="str">
        <v/>
      </c>
      <c r="O240" s="97">
        <v>20</v>
      </c>
      <c r="P240" s="97" t="s">
        <v>211</v>
      </c>
      <c r="Q240" s="97" t="s">
        <v>165</v>
      </c>
      <c r="R240" s="97">
        <v>4</v>
      </c>
      <c r="S240" s="97" t="s">
        <v>172</v>
      </c>
      <c r="T240" s="97" t="s">
        <v>173</v>
      </c>
      <c r="U240" s="98">
        <v>0.92719828257855308</v>
      </c>
    </row>
    <row r="241" spans="2:21" x14ac:dyDescent="0.25">
      <c r="B241" s="88" t="str">
        <v/>
      </c>
      <c r="C241" s="88" t="str">
        <v/>
      </c>
      <c r="D241" s="88" t="str">
        <v/>
      </c>
      <c r="F241" s="102" t="str">
        <v/>
      </c>
      <c r="O241" s="97">
        <v>20</v>
      </c>
      <c r="P241" s="97" t="s">
        <v>211</v>
      </c>
      <c r="Q241" s="97" t="s">
        <v>174</v>
      </c>
      <c r="R241" s="97">
        <v>1</v>
      </c>
      <c r="S241" s="97" t="s">
        <v>175</v>
      </c>
      <c r="T241" s="97" t="s">
        <v>176</v>
      </c>
      <c r="U241" s="98">
        <v>0.15099224154524801</v>
      </c>
    </row>
    <row r="242" spans="2:21" x14ac:dyDescent="0.25">
      <c r="B242" s="88" t="str">
        <v/>
      </c>
      <c r="C242" s="88" t="str">
        <v/>
      </c>
      <c r="D242" s="88" t="str">
        <v/>
      </c>
      <c r="F242" s="102" t="str">
        <v/>
      </c>
      <c r="O242" s="97">
        <v>20</v>
      </c>
      <c r="P242" s="97" t="s">
        <v>211</v>
      </c>
      <c r="Q242" s="97" t="s">
        <v>174</v>
      </c>
      <c r="R242" s="97">
        <v>2</v>
      </c>
      <c r="S242" s="97" t="s">
        <v>177</v>
      </c>
      <c r="T242" s="97" t="s">
        <v>178</v>
      </c>
      <c r="U242" s="98">
        <v>0.19813420879591101</v>
      </c>
    </row>
    <row r="243" spans="2:21" x14ac:dyDescent="0.25">
      <c r="B243" s="88" t="str">
        <v/>
      </c>
      <c r="C243" s="88" t="str">
        <v/>
      </c>
      <c r="D243" s="88" t="str">
        <v/>
      </c>
      <c r="F243" s="102" t="str">
        <v/>
      </c>
      <c r="O243" s="97">
        <v>20</v>
      </c>
      <c r="P243" s="97" t="s">
        <v>211</v>
      </c>
      <c r="Q243" s="97" t="s">
        <v>174</v>
      </c>
      <c r="R243" s="97">
        <v>3</v>
      </c>
      <c r="S243" s="97" t="s">
        <v>179</v>
      </c>
      <c r="T243" s="97" t="s">
        <v>180</v>
      </c>
      <c r="U243" s="98">
        <v>0.57564303040188203</v>
      </c>
    </row>
    <row r="244" spans="2:21" x14ac:dyDescent="0.25">
      <c r="B244" s="88" t="str">
        <v/>
      </c>
      <c r="C244" s="88" t="str">
        <v/>
      </c>
      <c r="D244" s="88" t="str">
        <v/>
      </c>
      <c r="F244" s="102" t="str">
        <v/>
      </c>
      <c r="O244" s="97">
        <v>20</v>
      </c>
      <c r="P244" s="97" t="s">
        <v>211</v>
      </c>
      <c r="Q244" s="97" t="s">
        <v>174</v>
      </c>
      <c r="R244" s="97">
        <v>4</v>
      </c>
      <c r="S244" s="97" t="s">
        <v>181</v>
      </c>
      <c r="T244" s="97" t="s">
        <v>182</v>
      </c>
      <c r="U244" s="98">
        <v>0.63506746665877312</v>
      </c>
    </row>
    <row r="245" spans="2:21" x14ac:dyDescent="0.25">
      <c r="B245" s="88" t="str">
        <v/>
      </c>
      <c r="C245" s="88" t="str">
        <v/>
      </c>
      <c r="D245" s="88" t="str">
        <v/>
      </c>
      <c r="F245" s="102" t="str">
        <v/>
      </c>
      <c r="O245" s="97">
        <v>20</v>
      </c>
      <c r="P245" s="97" t="s">
        <v>211</v>
      </c>
      <c r="Q245" s="97" t="s">
        <v>174</v>
      </c>
      <c r="R245" s="97">
        <v>5</v>
      </c>
      <c r="S245" s="97" t="s">
        <v>183</v>
      </c>
      <c r="T245" s="97" t="s">
        <v>184</v>
      </c>
      <c r="U245" s="98">
        <v>0.45232977874588398</v>
      </c>
    </row>
    <row r="246" spans="2:21" x14ac:dyDescent="0.25">
      <c r="B246" s="88" t="str">
        <v/>
      </c>
      <c r="C246" s="88" t="str">
        <v/>
      </c>
      <c r="D246" s="88" t="str">
        <v/>
      </c>
      <c r="F246" s="102" t="str">
        <v/>
      </c>
      <c r="O246" s="97">
        <v>20</v>
      </c>
      <c r="P246" s="97" t="s">
        <v>211</v>
      </c>
      <c r="Q246" s="97" t="s">
        <v>174</v>
      </c>
      <c r="R246" s="97">
        <v>6</v>
      </c>
      <c r="S246" s="97" t="s">
        <v>185</v>
      </c>
      <c r="T246" s="97" t="s">
        <v>186</v>
      </c>
      <c r="U246" s="98">
        <v>0.51794886861491096</v>
      </c>
    </row>
    <row r="247" spans="2:21" x14ac:dyDescent="0.25">
      <c r="B247" s="88" t="str">
        <v/>
      </c>
      <c r="C247" s="88" t="str">
        <v/>
      </c>
      <c r="D247" s="88" t="str">
        <v/>
      </c>
      <c r="F247" s="102" t="str">
        <v/>
      </c>
      <c r="O247" s="97">
        <v>20</v>
      </c>
      <c r="P247" s="97" t="s">
        <v>211</v>
      </c>
      <c r="Q247" s="97" t="s">
        <v>174</v>
      </c>
      <c r="R247" s="97">
        <v>11</v>
      </c>
      <c r="S247" s="97" t="s">
        <v>187</v>
      </c>
      <c r="T247" s="97" t="s">
        <v>188</v>
      </c>
      <c r="U247" s="98">
        <v>0.16257139273426099</v>
      </c>
    </row>
    <row r="248" spans="2:21" x14ac:dyDescent="0.25">
      <c r="B248" s="88" t="str">
        <v/>
      </c>
      <c r="C248" s="88" t="str">
        <v/>
      </c>
      <c r="D248" s="88" t="str">
        <v/>
      </c>
      <c r="F248" s="102" t="str">
        <v/>
      </c>
      <c r="O248" s="97">
        <v>20</v>
      </c>
      <c r="P248" s="97" t="s">
        <v>211</v>
      </c>
      <c r="Q248" s="97" t="s">
        <v>174</v>
      </c>
      <c r="R248" s="97">
        <v>12</v>
      </c>
      <c r="S248" s="97" t="s">
        <v>189</v>
      </c>
      <c r="T248" s="97" t="s">
        <v>190</v>
      </c>
      <c r="U248" s="98">
        <v>0.570623287688514</v>
      </c>
    </row>
    <row r="249" spans="2:21" x14ac:dyDescent="0.25">
      <c r="B249" s="88" t="str">
        <v/>
      </c>
      <c r="C249" s="88" t="str">
        <v/>
      </c>
      <c r="D249" s="88" t="str">
        <v/>
      </c>
      <c r="F249" s="102" t="str">
        <v/>
      </c>
      <c r="O249" s="97">
        <v>20</v>
      </c>
      <c r="P249" s="97" t="s">
        <v>211</v>
      </c>
      <c r="Q249" s="97" t="s">
        <v>174</v>
      </c>
      <c r="R249" s="97">
        <v>13</v>
      </c>
      <c r="S249" s="97" t="s">
        <v>191</v>
      </c>
      <c r="T249" s="97" t="s">
        <v>192</v>
      </c>
      <c r="U249" s="98">
        <v>0.52262697906021494</v>
      </c>
    </row>
    <row r="250" spans="2:21" x14ac:dyDescent="0.25">
      <c r="B250" s="88" t="str">
        <v/>
      </c>
      <c r="C250" s="88" t="str">
        <v/>
      </c>
      <c r="D250" s="88" t="str">
        <v/>
      </c>
      <c r="F250" s="102" t="str">
        <v/>
      </c>
      <c r="O250" s="97">
        <v>21</v>
      </c>
      <c r="P250" s="97" t="s">
        <v>212</v>
      </c>
      <c r="Q250" s="97" t="s">
        <v>174</v>
      </c>
      <c r="R250" s="97">
        <v>1</v>
      </c>
      <c r="S250" s="97" t="s">
        <v>175</v>
      </c>
      <c r="T250" s="97" t="s">
        <v>176</v>
      </c>
      <c r="U250" s="98">
        <v>0.15099224154524801</v>
      </c>
    </row>
    <row r="251" spans="2:21" x14ac:dyDescent="0.25">
      <c r="B251" s="88" t="str">
        <v/>
      </c>
      <c r="C251" s="88" t="str">
        <v/>
      </c>
      <c r="D251" s="88" t="str">
        <v/>
      </c>
      <c r="F251" s="102" t="str">
        <v/>
      </c>
      <c r="O251" s="97">
        <v>21</v>
      </c>
      <c r="P251" s="97" t="s">
        <v>212</v>
      </c>
      <c r="Q251" s="97" t="s">
        <v>174</v>
      </c>
      <c r="R251" s="97">
        <v>2</v>
      </c>
      <c r="S251" s="97" t="s">
        <v>177</v>
      </c>
      <c r="T251" s="97" t="s">
        <v>178</v>
      </c>
      <c r="U251" s="98">
        <v>0.19813420879591101</v>
      </c>
    </row>
    <row r="252" spans="2:21" x14ac:dyDescent="0.25">
      <c r="B252" s="88" t="str">
        <v/>
      </c>
      <c r="C252" s="88" t="str">
        <v/>
      </c>
      <c r="D252" s="88" t="str">
        <v/>
      </c>
      <c r="F252" s="102" t="str">
        <v/>
      </c>
      <c r="O252" s="97">
        <v>21</v>
      </c>
      <c r="P252" s="97" t="s">
        <v>212</v>
      </c>
      <c r="Q252" s="97" t="s">
        <v>174</v>
      </c>
      <c r="R252" s="97">
        <v>3</v>
      </c>
      <c r="S252" s="97" t="s">
        <v>179</v>
      </c>
      <c r="T252" s="97" t="s">
        <v>180</v>
      </c>
      <c r="U252" s="98">
        <v>0.57564303040188203</v>
      </c>
    </row>
    <row r="253" spans="2:21" x14ac:dyDescent="0.25">
      <c r="B253" s="88" t="str">
        <v/>
      </c>
      <c r="C253" s="88" t="str">
        <v/>
      </c>
      <c r="D253" s="88" t="str">
        <v/>
      </c>
      <c r="F253" s="102" t="str">
        <v/>
      </c>
      <c r="O253" s="97">
        <v>21</v>
      </c>
      <c r="P253" s="97" t="s">
        <v>212</v>
      </c>
      <c r="Q253" s="97" t="s">
        <v>174</v>
      </c>
      <c r="R253" s="97">
        <v>4</v>
      </c>
      <c r="S253" s="97" t="s">
        <v>181</v>
      </c>
      <c r="T253" s="97" t="s">
        <v>182</v>
      </c>
      <c r="U253" s="98">
        <v>0.63506746665877312</v>
      </c>
    </row>
    <row r="254" spans="2:21" x14ac:dyDescent="0.25">
      <c r="B254" s="88" t="str">
        <v/>
      </c>
      <c r="C254" s="88" t="str">
        <v/>
      </c>
      <c r="D254" s="88" t="str">
        <v/>
      </c>
      <c r="F254" s="102" t="str">
        <v/>
      </c>
      <c r="O254" s="97">
        <v>21</v>
      </c>
      <c r="P254" s="97" t="s">
        <v>212</v>
      </c>
      <c r="Q254" s="97" t="s">
        <v>174</v>
      </c>
      <c r="R254" s="97">
        <v>5</v>
      </c>
      <c r="S254" s="97" t="s">
        <v>183</v>
      </c>
      <c r="T254" s="97" t="s">
        <v>184</v>
      </c>
      <c r="U254" s="98">
        <v>0.45232977874588398</v>
      </c>
    </row>
    <row r="255" spans="2:21" x14ac:dyDescent="0.25">
      <c r="B255" s="88" t="str">
        <v/>
      </c>
      <c r="C255" s="88" t="str">
        <v/>
      </c>
      <c r="D255" s="88" t="str">
        <v/>
      </c>
      <c r="F255" s="102" t="str">
        <v/>
      </c>
      <c r="O255" s="97">
        <v>21</v>
      </c>
      <c r="P255" s="97" t="s">
        <v>212</v>
      </c>
      <c r="Q255" s="97" t="s">
        <v>174</v>
      </c>
      <c r="R255" s="97">
        <v>6</v>
      </c>
      <c r="S255" s="97" t="s">
        <v>185</v>
      </c>
      <c r="T255" s="97" t="s">
        <v>186</v>
      </c>
      <c r="U255" s="98">
        <v>0.51794886861491096</v>
      </c>
    </row>
    <row r="256" spans="2:21" x14ac:dyDescent="0.25">
      <c r="B256" s="88" t="str">
        <v/>
      </c>
      <c r="C256" s="88" t="str">
        <v/>
      </c>
      <c r="D256" s="88" t="str">
        <v/>
      </c>
      <c r="F256" s="102" t="str">
        <v/>
      </c>
      <c r="O256" s="97">
        <v>21</v>
      </c>
      <c r="P256" s="97" t="s">
        <v>212</v>
      </c>
      <c r="Q256" s="97" t="s">
        <v>174</v>
      </c>
      <c r="R256" s="97">
        <v>11</v>
      </c>
      <c r="S256" s="97" t="s">
        <v>187</v>
      </c>
      <c r="T256" s="97" t="s">
        <v>188</v>
      </c>
      <c r="U256" s="98">
        <v>0.16257139273426099</v>
      </c>
    </row>
    <row r="257" spans="2:21" x14ac:dyDescent="0.25">
      <c r="B257" s="88" t="str">
        <v/>
      </c>
      <c r="C257" s="88" t="str">
        <v/>
      </c>
      <c r="D257" s="88" t="str">
        <v/>
      </c>
      <c r="F257" s="102" t="str">
        <v/>
      </c>
      <c r="O257" s="97">
        <v>21</v>
      </c>
      <c r="P257" s="97" t="s">
        <v>212</v>
      </c>
      <c r="Q257" s="97" t="s">
        <v>174</v>
      </c>
      <c r="R257" s="97">
        <v>12</v>
      </c>
      <c r="S257" s="97" t="s">
        <v>189</v>
      </c>
      <c r="T257" s="97" t="s">
        <v>190</v>
      </c>
      <c r="U257" s="98">
        <v>0.570623287688514</v>
      </c>
    </row>
    <row r="258" spans="2:21" x14ac:dyDescent="0.25">
      <c r="B258" s="88" t="str">
        <v/>
      </c>
      <c r="C258" s="88" t="str">
        <v/>
      </c>
      <c r="D258" s="88" t="str">
        <v/>
      </c>
      <c r="F258" s="102" t="str">
        <v/>
      </c>
      <c r="O258" s="97">
        <v>21</v>
      </c>
      <c r="P258" s="97" t="s">
        <v>212</v>
      </c>
      <c r="Q258" s="97" t="s">
        <v>174</v>
      </c>
      <c r="R258" s="97">
        <v>13</v>
      </c>
      <c r="S258" s="97" t="s">
        <v>191</v>
      </c>
      <c r="T258" s="97" t="s">
        <v>192</v>
      </c>
      <c r="U258" s="98">
        <v>0.52262697906021494</v>
      </c>
    </row>
    <row r="259" spans="2:21" x14ac:dyDescent="0.25">
      <c r="B259" s="88" t="str">
        <v/>
      </c>
      <c r="C259" s="88" t="str">
        <v/>
      </c>
      <c r="D259" s="88" t="str">
        <v/>
      </c>
      <c r="F259" s="102" t="str">
        <v/>
      </c>
      <c r="O259" s="97">
        <v>22</v>
      </c>
      <c r="P259" s="97" t="s">
        <v>213</v>
      </c>
      <c r="Q259" s="97" t="s">
        <v>174</v>
      </c>
      <c r="R259" s="97">
        <v>1</v>
      </c>
      <c r="S259" s="97" t="s">
        <v>175</v>
      </c>
      <c r="T259" s="97" t="s">
        <v>176</v>
      </c>
      <c r="U259" s="98">
        <v>0.15099224154524801</v>
      </c>
    </row>
    <row r="260" spans="2:21" x14ac:dyDescent="0.25">
      <c r="B260" s="88" t="str">
        <v/>
      </c>
      <c r="C260" s="88" t="str">
        <v/>
      </c>
      <c r="D260" s="88" t="str">
        <v/>
      </c>
      <c r="F260" s="102" t="str">
        <v/>
      </c>
      <c r="O260" s="97">
        <v>22</v>
      </c>
      <c r="P260" s="97" t="s">
        <v>213</v>
      </c>
      <c r="Q260" s="97" t="s">
        <v>174</v>
      </c>
      <c r="R260" s="97">
        <v>2</v>
      </c>
      <c r="S260" s="97" t="s">
        <v>177</v>
      </c>
      <c r="T260" s="97" t="s">
        <v>178</v>
      </c>
      <c r="U260" s="98">
        <v>0.19813420879591101</v>
      </c>
    </row>
    <row r="261" spans="2:21" x14ac:dyDescent="0.25">
      <c r="B261" s="88" t="str">
        <v/>
      </c>
      <c r="C261" s="88" t="str">
        <v/>
      </c>
      <c r="D261" s="88" t="str">
        <v/>
      </c>
      <c r="F261" s="102" t="str">
        <v/>
      </c>
      <c r="O261" s="97">
        <v>22</v>
      </c>
      <c r="P261" s="97" t="s">
        <v>213</v>
      </c>
      <c r="Q261" s="97" t="s">
        <v>174</v>
      </c>
      <c r="R261" s="97">
        <v>3</v>
      </c>
      <c r="S261" s="97" t="s">
        <v>179</v>
      </c>
      <c r="T261" s="97" t="s">
        <v>180</v>
      </c>
      <c r="U261" s="98">
        <v>0.57564303040188203</v>
      </c>
    </row>
    <row r="262" spans="2:21" x14ac:dyDescent="0.25">
      <c r="B262" s="88" t="str">
        <v/>
      </c>
      <c r="C262" s="88" t="str">
        <v/>
      </c>
      <c r="D262" s="88" t="str">
        <v/>
      </c>
      <c r="F262" s="102" t="str">
        <v/>
      </c>
      <c r="O262" s="97">
        <v>22</v>
      </c>
      <c r="P262" s="97" t="s">
        <v>213</v>
      </c>
      <c r="Q262" s="97" t="s">
        <v>174</v>
      </c>
      <c r="R262" s="97">
        <v>4</v>
      </c>
      <c r="S262" s="97" t="s">
        <v>181</v>
      </c>
      <c r="T262" s="97" t="s">
        <v>182</v>
      </c>
      <c r="U262" s="98">
        <v>0.63506746665877312</v>
      </c>
    </row>
    <row r="263" spans="2:21" x14ac:dyDescent="0.25">
      <c r="B263" s="88" t="str">
        <v/>
      </c>
      <c r="C263" s="88" t="str">
        <v/>
      </c>
      <c r="D263" s="88" t="str">
        <v/>
      </c>
      <c r="F263" s="102" t="str">
        <v/>
      </c>
      <c r="O263" s="97">
        <v>22</v>
      </c>
      <c r="P263" s="97" t="s">
        <v>213</v>
      </c>
      <c r="Q263" s="97" t="s">
        <v>174</v>
      </c>
      <c r="R263" s="97">
        <v>5</v>
      </c>
      <c r="S263" s="97" t="s">
        <v>183</v>
      </c>
      <c r="T263" s="97" t="s">
        <v>184</v>
      </c>
      <c r="U263" s="98">
        <v>0.45232977874588398</v>
      </c>
    </row>
    <row r="264" spans="2:21" x14ac:dyDescent="0.25">
      <c r="B264" s="88" t="str">
        <v/>
      </c>
      <c r="C264" s="88" t="str">
        <v/>
      </c>
      <c r="D264" s="88" t="str">
        <v/>
      </c>
      <c r="F264" s="102" t="str">
        <v/>
      </c>
      <c r="O264" s="97">
        <v>22</v>
      </c>
      <c r="P264" s="97" t="s">
        <v>213</v>
      </c>
      <c r="Q264" s="97" t="s">
        <v>174</v>
      </c>
      <c r="R264" s="97">
        <v>6</v>
      </c>
      <c r="S264" s="97" t="s">
        <v>185</v>
      </c>
      <c r="T264" s="97" t="s">
        <v>186</v>
      </c>
      <c r="U264" s="98">
        <v>0.51794886861491096</v>
      </c>
    </row>
    <row r="265" spans="2:21" x14ac:dyDescent="0.25">
      <c r="B265" s="88" t="str">
        <v/>
      </c>
      <c r="C265" s="88" t="str">
        <v/>
      </c>
      <c r="D265" s="88" t="str">
        <v/>
      </c>
      <c r="F265" s="102" t="str">
        <v/>
      </c>
      <c r="O265" s="97">
        <v>23</v>
      </c>
      <c r="P265" s="97" t="s">
        <v>214</v>
      </c>
      <c r="Q265" s="97" t="s">
        <v>165</v>
      </c>
      <c r="R265" s="97">
        <v>1</v>
      </c>
      <c r="S265" s="97" t="s">
        <v>166</v>
      </c>
      <c r="T265" s="97" t="s">
        <v>167</v>
      </c>
      <c r="U265" s="98">
        <v>0.42129328742647498</v>
      </c>
    </row>
    <row r="266" spans="2:21" x14ac:dyDescent="0.25">
      <c r="B266" s="88" t="str">
        <v/>
      </c>
      <c r="C266" s="88" t="str">
        <v/>
      </c>
      <c r="D266" s="88" t="str">
        <v/>
      </c>
      <c r="F266" s="102" t="str">
        <v/>
      </c>
      <c r="O266" s="97">
        <v>23</v>
      </c>
      <c r="P266" s="97" t="s">
        <v>214</v>
      </c>
      <c r="Q266" s="97" t="s">
        <v>165</v>
      </c>
      <c r="R266" s="97">
        <v>2</v>
      </c>
      <c r="S266" s="97" t="s">
        <v>168</v>
      </c>
      <c r="T266" s="97" t="s">
        <v>169</v>
      </c>
      <c r="U266" s="98">
        <v>0.34170292481396103</v>
      </c>
    </row>
    <row r="267" spans="2:21" x14ac:dyDescent="0.25">
      <c r="B267" s="88" t="str">
        <v/>
      </c>
      <c r="C267" s="88" t="str">
        <v/>
      </c>
      <c r="D267" s="88" t="str">
        <v/>
      </c>
      <c r="F267" s="102" t="str">
        <v/>
      </c>
      <c r="O267" s="97">
        <v>23</v>
      </c>
      <c r="P267" s="97" t="s">
        <v>214</v>
      </c>
      <c r="Q267" s="97" t="s">
        <v>165</v>
      </c>
      <c r="R267" s="97">
        <v>3</v>
      </c>
      <c r="S267" s="97" t="s">
        <v>170</v>
      </c>
      <c r="T267" s="97" t="s">
        <v>171</v>
      </c>
      <c r="U267" s="98">
        <v>0.93796982510439009</v>
      </c>
    </row>
    <row r="268" spans="2:21" x14ac:dyDescent="0.25">
      <c r="B268" s="88" t="str">
        <v/>
      </c>
      <c r="C268" s="88" t="str">
        <v/>
      </c>
      <c r="D268" s="88" t="str">
        <v/>
      </c>
      <c r="F268" s="102" t="str">
        <v/>
      </c>
      <c r="O268" s="97">
        <v>23</v>
      </c>
      <c r="P268" s="97" t="s">
        <v>214</v>
      </c>
      <c r="Q268" s="97" t="s">
        <v>165</v>
      </c>
      <c r="R268" s="97">
        <v>4</v>
      </c>
      <c r="S268" s="97" t="s">
        <v>172</v>
      </c>
      <c r="T268" s="97" t="s">
        <v>173</v>
      </c>
      <c r="U268" s="98">
        <v>0.92719828257855308</v>
      </c>
    </row>
    <row r="269" spans="2:21" x14ac:dyDescent="0.25">
      <c r="B269" s="88" t="str">
        <v/>
      </c>
      <c r="C269" s="88" t="str">
        <v/>
      </c>
      <c r="D269" s="88" t="str">
        <v/>
      </c>
      <c r="F269" s="102" t="str">
        <v/>
      </c>
      <c r="O269" s="97">
        <v>23</v>
      </c>
      <c r="P269" s="97" t="s">
        <v>214</v>
      </c>
      <c r="Q269" s="97" t="s">
        <v>174</v>
      </c>
      <c r="R269" s="97">
        <v>1</v>
      </c>
      <c r="S269" s="97" t="s">
        <v>175</v>
      </c>
      <c r="T269" s="97" t="s">
        <v>176</v>
      </c>
      <c r="U269" s="98">
        <v>0.15099224154524801</v>
      </c>
    </row>
    <row r="270" spans="2:21" x14ac:dyDescent="0.25">
      <c r="B270" s="88" t="str">
        <v/>
      </c>
      <c r="C270" s="88" t="str">
        <v/>
      </c>
      <c r="D270" s="88" t="str">
        <v/>
      </c>
      <c r="F270" s="102" t="str">
        <v/>
      </c>
      <c r="O270" s="97">
        <v>23</v>
      </c>
      <c r="P270" s="97" t="s">
        <v>214</v>
      </c>
      <c r="Q270" s="97" t="s">
        <v>174</v>
      </c>
      <c r="R270" s="97">
        <v>2</v>
      </c>
      <c r="S270" s="97" t="s">
        <v>177</v>
      </c>
      <c r="T270" s="97" t="s">
        <v>178</v>
      </c>
      <c r="U270" s="98">
        <v>0.19813420879591101</v>
      </c>
    </row>
    <row r="271" spans="2:21" x14ac:dyDescent="0.25">
      <c r="B271" s="88" t="str">
        <v/>
      </c>
      <c r="C271" s="88" t="str">
        <v/>
      </c>
      <c r="D271" s="88" t="str">
        <v/>
      </c>
      <c r="F271" s="102" t="str">
        <v/>
      </c>
      <c r="O271" s="97">
        <v>23</v>
      </c>
      <c r="P271" s="97" t="s">
        <v>214</v>
      </c>
      <c r="Q271" s="97" t="s">
        <v>174</v>
      </c>
      <c r="R271" s="97">
        <v>3</v>
      </c>
      <c r="S271" s="97" t="s">
        <v>179</v>
      </c>
      <c r="T271" s="97" t="s">
        <v>180</v>
      </c>
      <c r="U271" s="98">
        <v>0.57564303040188203</v>
      </c>
    </row>
    <row r="272" spans="2:21" x14ac:dyDescent="0.25">
      <c r="B272" s="88" t="str">
        <v/>
      </c>
      <c r="C272" s="88" t="str">
        <v/>
      </c>
      <c r="D272" s="88" t="str">
        <v/>
      </c>
      <c r="F272" s="102" t="str">
        <v/>
      </c>
      <c r="O272" s="97">
        <v>23</v>
      </c>
      <c r="P272" s="97" t="s">
        <v>214</v>
      </c>
      <c r="Q272" s="97" t="s">
        <v>174</v>
      </c>
      <c r="R272" s="97">
        <v>4</v>
      </c>
      <c r="S272" s="97" t="s">
        <v>181</v>
      </c>
      <c r="T272" s="97" t="s">
        <v>182</v>
      </c>
      <c r="U272" s="98">
        <v>0.63506746665877312</v>
      </c>
    </row>
    <row r="273" spans="2:21" x14ac:dyDescent="0.25">
      <c r="B273" s="88" t="str">
        <v/>
      </c>
      <c r="C273" s="88" t="str">
        <v/>
      </c>
      <c r="D273" s="88" t="str">
        <v/>
      </c>
      <c r="F273" s="102" t="str">
        <v/>
      </c>
      <c r="O273" s="97">
        <v>23</v>
      </c>
      <c r="P273" s="97" t="s">
        <v>214</v>
      </c>
      <c r="Q273" s="97" t="s">
        <v>174</v>
      </c>
      <c r="R273" s="97">
        <v>5</v>
      </c>
      <c r="S273" s="97" t="s">
        <v>183</v>
      </c>
      <c r="T273" s="97" t="s">
        <v>184</v>
      </c>
      <c r="U273" s="98">
        <v>0.45232977874588398</v>
      </c>
    </row>
    <row r="274" spans="2:21" x14ac:dyDescent="0.25">
      <c r="B274" s="88" t="str">
        <v/>
      </c>
      <c r="C274" s="88" t="str">
        <v/>
      </c>
      <c r="D274" s="88" t="str">
        <v/>
      </c>
      <c r="F274" s="102" t="str">
        <v/>
      </c>
      <c r="O274" s="97">
        <v>23</v>
      </c>
      <c r="P274" s="97" t="s">
        <v>214</v>
      </c>
      <c r="Q274" s="97" t="s">
        <v>174</v>
      </c>
      <c r="R274" s="97">
        <v>6</v>
      </c>
      <c r="S274" s="97" t="s">
        <v>185</v>
      </c>
      <c r="T274" s="97" t="s">
        <v>186</v>
      </c>
      <c r="U274" s="98">
        <v>0.51794886861491096</v>
      </c>
    </row>
    <row r="275" spans="2:21" x14ac:dyDescent="0.25">
      <c r="B275" s="88" t="str">
        <v/>
      </c>
      <c r="C275" s="88" t="str">
        <v/>
      </c>
      <c r="D275" s="88" t="str">
        <v/>
      </c>
      <c r="F275" s="102" t="str">
        <v/>
      </c>
      <c r="O275" s="97">
        <v>24</v>
      </c>
      <c r="P275" s="97" t="s">
        <v>215</v>
      </c>
      <c r="Q275" s="97" t="s">
        <v>165</v>
      </c>
      <c r="R275" s="97">
        <v>1</v>
      </c>
      <c r="S275" s="97" t="s">
        <v>166</v>
      </c>
      <c r="T275" s="97" t="s">
        <v>167</v>
      </c>
      <c r="U275" s="98">
        <v>0.42129328742647498</v>
      </c>
    </row>
    <row r="276" spans="2:21" x14ac:dyDescent="0.25">
      <c r="B276" s="88" t="str">
        <v/>
      </c>
      <c r="C276" s="88" t="str">
        <v/>
      </c>
      <c r="D276" s="88" t="str">
        <v/>
      </c>
      <c r="F276" s="102" t="str">
        <v/>
      </c>
      <c r="O276" s="97">
        <v>24</v>
      </c>
      <c r="P276" s="97" t="s">
        <v>215</v>
      </c>
      <c r="Q276" s="97" t="s">
        <v>165</v>
      </c>
      <c r="R276" s="97">
        <v>2</v>
      </c>
      <c r="S276" s="97" t="s">
        <v>168</v>
      </c>
      <c r="T276" s="97" t="s">
        <v>169</v>
      </c>
      <c r="U276" s="98">
        <v>0.34170292481396103</v>
      </c>
    </row>
    <row r="277" spans="2:21" x14ac:dyDescent="0.25">
      <c r="B277" s="88" t="str">
        <v/>
      </c>
      <c r="C277" s="88" t="str">
        <v/>
      </c>
      <c r="D277" s="88" t="str">
        <v/>
      </c>
      <c r="F277" s="102" t="str">
        <v/>
      </c>
      <c r="O277" s="97">
        <v>24</v>
      </c>
      <c r="P277" s="97" t="s">
        <v>215</v>
      </c>
      <c r="Q277" s="97" t="s">
        <v>165</v>
      </c>
      <c r="R277" s="97">
        <v>3</v>
      </c>
      <c r="S277" s="97" t="s">
        <v>170</v>
      </c>
      <c r="T277" s="97" t="s">
        <v>171</v>
      </c>
      <c r="U277" s="98">
        <v>0.93796982510439009</v>
      </c>
    </row>
    <row r="278" spans="2:21" x14ac:dyDescent="0.25">
      <c r="B278" s="88" t="str">
        <v/>
      </c>
      <c r="C278" s="88" t="str">
        <v/>
      </c>
      <c r="D278" s="88" t="str">
        <v/>
      </c>
      <c r="F278" s="102" t="str">
        <v/>
      </c>
      <c r="O278" s="97">
        <v>24</v>
      </c>
      <c r="P278" s="97" t="s">
        <v>215</v>
      </c>
      <c r="Q278" s="97" t="s">
        <v>165</v>
      </c>
      <c r="R278" s="97">
        <v>4</v>
      </c>
      <c r="S278" s="97" t="s">
        <v>172</v>
      </c>
      <c r="T278" s="97" t="s">
        <v>173</v>
      </c>
      <c r="U278" s="98">
        <v>0.92719828257855308</v>
      </c>
    </row>
    <row r="279" spans="2:21" x14ac:dyDescent="0.25">
      <c r="B279" s="88" t="str">
        <v/>
      </c>
      <c r="C279" s="88" t="str">
        <v/>
      </c>
      <c r="D279" s="88" t="str">
        <v/>
      </c>
      <c r="F279" s="102" t="str">
        <v/>
      </c>
      <c r="O279" s="97">
        <v>24</v>
      </c>
      <c r="P279" s="97" t="s">
        <v>215</v>
      </c>
      <c r="Q279" s="97" t="s">
        <v>174</v>
      </c>
      <c r="R279" s="97">
        <v>1</v>
      </c>
      <c r="S279" s="97" t="s">
        <v>175</v>
      </c>
      <c r="T279" s="97" t="s">
        <v>176</v>
      </c>
      <c r="U279" s="98">
        <v>0.15099224154524801</v>
      </c>
    </row>
    <row r="280" spans="2:21" x14ac:dyDescent="0.25">
      <c r="B280" s="88" t="str">
        <v/>
      </c>
      <c r="C280" s="88" t="str">
        <v/>
      </c>
      <c r="D280" s="88" t="str">
        <v/>
      </c>
      <c r="F280" s="102" t="str">
        <v/>
      </c>
      <c r="O280" s="97">
        <v>24</v>
      </c>
      <c r="P280" s="97" t="s">
        <v>215</v>
      </c>
      <c r="Q280" s="97" t="s">
        <v>174</v>
      </c>
      <c r="R280" s="97">
        <v>2</v>
      </c>
      <c r="S280" s="97" t="s">
        <v>177</v>
      </c>
      <c r="T280" s="97" t="s">
        <v>178</v>
      </c>
      <c r="U280" s="98">
        <v>0.19813420879591101</v>
      </c>
    </row>
    <row r="281" spans="2:21" x14ac:dyDescent="0.25">
      <c r="B281" s="88" t="str">
        <v/>
      </c>
      <c r="C281" s="88" t="str">
        <v/>
      </c>
      <c r="D281" s="88" t="str">
        <v/>
      </c>
      <c r="F281" s="102" t="str">
        <v/>
      </c>
      <c r="O281" s="97">
        <v>24</v>
      </c>
      <c r="P281" s="97" t="s">
        <v>215</v>
      </c>
      <c r="Q281" s="97" t="s">
        <v>174</v>
      </c>
      <c r="R281" s="97">
        <v>3</v>
      </c>
      <c r="S281" s="97" t="s">
        <v>179</v>
      </c>
      <c r="T281" s="97" t="s">
        <v>180</v>
      </c>
      <c r="U281" s="98">
        <v>0.57564303040188203</v>
      </c>
    </row>
    <row r="282" spans="2:21" x14ac:dyDescent="0.25">
      <c r="B282" s="88" t="str">
        <v/>
      </c>
      <c r="C282" s="88" t="str">
        <v/>
      </c>
      <c r="D282" s="88" t="str">
        <v/>
      </c>
      <c r="F282" s="102" t="str">
        <v/>
      </c>
      <c r="O282" s="97">
        <v>24</v>
      </c>
      <c r="P282" s="97" t="s">
        <v>215</v>
      </c>
      <c r="Q282" s="97" t="s">
        <v>174</v>
      </c>
      <c r="R282" s="97">
        <v>4</v>
      </c>
      <c r="S282" s="97" t="s">
        <v>181</v>
      </c>
      <c r="T282" s="97" t="s">
        <v>182</v>
      </c>
      <c r="U282" s="98">
        <v>0.63506746665877312</v>
      </c>
    </row>
    <row r="283" spans="2:21" x14ac:dyDescent="0.25">
      <c r="B283" s="88" t="str">
        <v/>
      </c>
      <c r="C283" s="88" t="str">
        <v/>
      </c>
      <c r="D283" s="88" t="str">
        <v/>
      </c>
      <c r="F283" s="102" t="str">
        <v/>
      </c>
      <c r="O283" s="97">
        <v>24</v>
      </c>
      <c r="P283" s="97" t="s">
        <v>215</v>
      </c>
      <c r="Q283" s="97" t="s">
        <v>174</v>
      </c>
      <c r="R283" s="97">
        <v>5</v>
      </c>
      <c r="S283" s="97" t="s">
        <v>183</v>
      </c>
      <c r="T283" s="97" t="s">
        <v>184</v>
      </c>
      <c r="U283" s="98">
        <v>0.45232977874588398</v>
      </c>
    </row>
    <row r="284" spans="2:21" x14ac:dyDescent="0.25">
      <c r="B284" s="88" t="str">
        <v/>
      </c>
      <c r="C284" s="88" t="str">
        <v/>
      </c>
      <c r="D284" s="88" t="str">
        <v/>
      </c>
      <c r="F284" s="102" t="str">
        <v/>
      </c>
      <c r="O284" s="97">
        <v>24</v>
      </c>
      <c r="P284" s="97" t="s">
        <v>215</v>
      </c>
      <c r="Q284" s="97" t="s">
        <v>174</v>
      </c>
      <c r="R284" s="97">
        <v>6</v>
      </c>
      <c r="S284" s="97" t="s">
        <v>185</v>
      </c>
      <c r="T284" s="97" t="s">
        <v>186</v>
      </c>
      <c r="U284" s="98">
        <v>0.51794886861491096</v>
      </c>
    </row>
    <row r="285" spans="2:21" x14ac:dyDescent="0.25">
      <c r="B285" s="88" t="str">
        <v/>
      </c>
      <c r="C285" s="88" t="str">
        <v/>
      </c>
      <c r="D285" s="88" t="str">
        <v/>
      </c>
      <c r="F285" s="102" t="str">
        <v/>
      </c>
      <c r="O285" s="97">
        <v>24</v>
      </c>
      <c r="P285" s="97" t="s">
        <v>215</v>
      </c>
      <c r="Q285" s="97" t="s">
        <v>174</v>
      </c>
      <c r="R285" s="97">
        <v>11</v>
      </c>
      <c r="S285" s="97" t="s">
        <v>187</v>
      </c>
      <c r="T285" s="97" t="s">
        <v>188</v>
      </c>
      <c r="U285" s="98">
        <v>0.16257139273426099</v>
      </c>
    </row>
    <row r="286" spans="2:21" x14ac:dyDescent="0.25">
      <c r="B286" s="88" t="str">
        <v/>
      </c>
      <c r="C286" s="88" t="str">
        <v/>
      </c>
      <c r="D286" s="88" t="str">
        <v/>
      </c>
      <c r="F286" s="102" t="str">
        <v/>
      </c>
      <c r="O286" s="97">
        <v>24</v>
      </c>
      <c r="P286" s="97" t="s">
        <v>215</v>
      </c>
      <c r="Q286" s="97" t="s">
        <v>174</v>
      </c>
      <c r="R286" s="97">
        <v>12</v>
      </c>
      <c r="S286" s="97" t="s">
        <v>189</v>
      </c>
      <c r="T286" s="97" t="s">
        <v>190</v>
      </c>
      <c r="U286" s="98">
        <v>0.570623287688514</v>
      </c>
    </row>
    <row r="287" spans="2:21" x14ac:dyDescent="0.25">
      <c r="B287" s="88" t="str">
        <v/>
      </c>
      <c r="C287" s="88" t="str">
        <v/>
      </c>
      <c r="D287" s="88" t="str">
        <v/>
      </c>
      <c r="F287" s="102" t="str">
        <v/>
      </c>
      <c r="O287" s="97">
        <v>24</v>
      </c>
      <c r="P287" s="97" t="s">
        <v>215</v>
      </c>
      <c r="Q287" s="97" t="s">
        <v>174</v>
      </c>
      <c r="R287" s="97">
        <v>13</v>
      </c>
      <c r="S287" s="97" t="s">
        <v>191</v>
      </c>
      <c r="T287" s="97" t="s">
        <v>192</v>
      </c>
      <c r="U287" s="98">
        <v>0.52262697906021494</v>
      </c>
    </row>
    <row r="288" spans="2:21" x14ac:dyDescent="0.25">
      <c r="B288" s="88" t="str">
        <v/>
      </c>
      <c r="C288" s="88" t="str">
        <v/>
      </c>
      <c r="D288" s="88" t="str">
        <v/>
      </c>
      <c r="F288" s="102" t="str">
        <v/>
      </c>
      <c r="O288" s="97">
        <v>25</v>
      </c>
      <c r="P288" s="97" t="s">
        <v>216</v>
      </c>
      <c r="Q288" s="97" t="s">
        <v>165</v>
      </c>
      <c r="R288" s="97">
        <v>1</v>
      </c>
      <c r="S288" s="97" t="s">
        <v>166</v>
      </c>
      <c r="T288" s="97" t="s">
        <v>167</v>
      </c>
      <c r="U288" s="98">
        <v>0.42129328742647498</v>
      </c>
    </row>
    <row r="289" spans="2:21" x14ac:dyDescent="0.25">
      <c r="B289" s="88" t="str">
        <v/>
      </c>
      <c r="C289" s="88" t="str">
        <v/>
      </c>
      <c r="D289" s="88" t="str">
        <v/>
      </c>
      <c r="F289" s="102" t="str">
        <v/>
      </c>
      <c r="O289" s="97">
        <v>25</v>
      </c>
      <c r="P289" s="97" t="s">
        <v>216</v>
      </c>
      <c r="Q289" s="97" t="s">
        <v>165</v>
      </c>
      <c r="R289" s="97">
        <v>2</v>
      </c>
      <c r="S289" s="97" t="s">
        <v>168</v>
      </c>
      <c r="T289" s="97" t="s">
        <v>169</v>
      </c>
      <c r="U289" s="98">
        <v>0.34170292481396103</v>
      </c>
    </row>
    <row r="290" spans="2:21" x14ac:dyDescent="0.25">
      <c r="B290" s="88" t="str">
        <v/>
      </c>
      <c r="C290" s="88" t="str">
        <v/>
      </c>
      <c r="D290" s="88" t="str">
        <v/>
      </c>
      <c r="F290" s="102" t="str">
        <v/>
      </c>
      <c r="O290" s="97">
        <v>25</v>
      </c>
      <c r="P290" s="97" t="s">
        <v>216</v>
      </c>
      <c r="Q290" s="97" t="s">
        <v>165</v>
      </c>
      <c r="R290" s="97">
        <v>3</v>
      </c>
      <c r="S290" s="97" t="s">
        <v>170</v>
      </c>
      <c r="T290" s="97" t="s">
        <v>171</v>
      </c>
      <c r="U290" s="98">
        <v>0.93796982510439009</v>
      </c>
    </row>
    <row r="291" spans="2:21" x14ac:dyDescent="0.25">
      <c r="B291" s="88" t="str">
        <v/>
      </c>
      <c r="C291" s="88" t="str">
        <v/>
      </c>
      <c r="D291" s="88" t="str">
        <v/>
      </c>
      <c r="F291" s="102" t="str">
        <v/>
      </c>
      <c r="O291" s="97">
        <v>25</v>
      </c>
      <c r="P291" s="97" t="s">
        <v>216</v>
      </c>
      <c r="Q291" s="97" t="s">
        <v>165</v>
      </c>
      <c r="R291" s="97">
        <v>4</v>
      </c>
      <c r="S291" s="97" t="s">
        <v>172</v>
      </c>
      <c r="T291" s="97" t="s">
        <v>173</v>
      </c>
      <c r="U291" s="98">
        <v>0.92719828257855308</v>
      </c>
    </row>
    <row r="292" spans="2:21" x14ac:dyDescent="0.25">
      <c r="B292" s="88" t="str">
        <v/>
      </c>
      <c r="C292" s="88" t="str">
        <v/>
      </c>
      <c r="D292" s="88" t="str">
        <v/>
      </c>
      <c r="F292" s="102" t="str">
        <v/>
      </c>
      <c r="O292" s="97">
        <v>25</v>
      </c>
      <c r="P292" s="97" t="s">
        <v>216</v>
      </c>
      <c r="Q292" s="97" t="s">
        <v>174</v>
      </c>
      <c r="R292" s="97">
        <v>1</v>
      </c>
      <c r="S292" s="97" t="s">
        <v>175</v>
      </c>
      <c r="T292" s="97" t="s">
        <v>176</v>
      </c>
      <c r="U292" s="98">
        <v>0.15099224154524801</v>
      </c>
    </row>
    <row r="293" spans="2:21" x14ac:dyDescent="0.25">
      <c r="B293" s="88" t="str">
        <v/>
      </c>
      <c r="C293" s="88" t="str">
        <v/>
      </c>
      <c r="D293" s="88" t="str">
        <v/>
      </c>
      <c r="F293" s="102" t="str">
        <v/>
      </c>
      <c r="O293" s="97">
        <v>25</v>
      </c>
      <c r="P293" s="97" t="s">
        <v>216</v>
      </c>
      <c r="Q293" s="97" t="s">
        <v>174</v>
      </c>
      <c r="R293" s="97">
        <v>2</v>
      </c>
      <c r="S293" s="97" t="s">
        <v>177</v>
      </c>
      <c r="T293" s="97" t="s">
        <v>178</v>
      </c>
      <c r="U293" s="98">
        <v>0.19813420879591101</v>
      </c>
    </row>
    <row r="294" spans="2:21" x14ac:dyDescent="0.25">
      <c r="B294" s="88" t="str">
        <v/>
      </c>
      <c r="C294" s="88" t="str">
        <v/>
      </c>
      <c r="D294" s="88" t="str">
        <v/>
      </c>
      <c r="F294" s="102" t="str">
        <v/>
      </c>
      <c r="O294" s="97">
        <v>25</v>
      </c>
      <c r="P294" s="97" t="s">
        <v>216</v>
      </c>
      <c r="Q294" s="97" t="s">
        <v>174</v>
      </c>
      <c r="R294" s="97">
        <v>3</v>
      </c>
      <c r="S294" s="97" t="s">
        <v>179</v>
      </c>
      <c r="T294" s="97" t="s">
        <v>180</v>
      </c>
      <c r="U294" s="98">
        <v>0.57564303040188203</v>
      </c>
    </row>
    <row r="295" spans="2:21" x14ac:dyDescent="0.25">
      <c r="B295" s="88" t="str">
        <v/>
      </c>
      <c r="C295" s="88" t="str">
        <v/>
      </c>
      <c r="D295" s="88" t="str">
        <v/>
      </c>
      <c r="F295" s="102" t="str">
        <v/>
      </c>
      <c r="O295" s="97">
        <v>25</v>
      </c>
      <c r="P295" s="97" t="s">
        <v>216</v>
      </c>
      <c r="Q295" s="97" t="s">
        <v>174</v>
      </c>
      <c r="R295" s="97">
        <v>4</v>
      </c>
      <c r="S295" s="97" t="s">
        <v>181</v>
      </c>
      <c r="T295" s="97" t="s">
        <v>182</v>
      </c>
      <c r="U295" s="98">
        <v>0.63506746665877312</v>
      </c>
    </row>
    <row r="296" spans="2:21" x14ac:dyDescent="0.25">
      <c r="B296" s="88" t="str">
        <v/>
      </c>
      <c r="C296" s="88" t="str">
        <v/>
      </c>
      <c r="D296" s="88" t="str">
        <v/>
      </c>
      <c r="F296" s="102" t="str">
        <v/>
      </c>
      <c r="O296" s="97">
        <v>25</v>
      </c>
      <c r="P296" s="97" t="s">
        <v>216</v>
      </c>
      <c r="Q296" s="97" t="s">
        <v>174</v>
      </c>
      <c r="R296" s="97">
        <v>5</v>
      </c>
      <c r="S296" s="97" t="s">
        <v>183</v>
      </c>
      <c r="T296" s="97" t="s">
        <v>184</v>
      </c>
      <c r="U296" s="98">
        <v>0.45232977874588398</v>
      </c>
    </row>
    <row r="297" spans="2:21" x14ac:dyDescent="0.25">
      <c r="B297" s="88" t="str">
        <v/>
      </c>
      <c r="C297" s="88" t="str">
        <v/>
      </c>
      <c r="D297" s="88" t="str">
        <v/>
      </c>
      <c r="F297" s="102" t="str">
        <v/>
      </c>
      <c r="O297" s="97">
        <v>25</v>
      </c>
      <c r="P297" s="97" t="s">
        <v>216</v>
      </c>
      <c r="Q297" s="97" t="s">
        <v>174</v>
      </c>
      <c r="R297" s="97">
        <v>6</v>
      </c>
      <c r="S297" s="97" t="s">
        <v>185</v>
      </c>
      <c r="T297" s="97" t="s">
        <v>186</v>
      </c>
      <c r="U297" s="98">
        <v>0.51794886861491096</v>
      </c>
    </row>
    <row r="298" spans="2:21" x14ac:dyDescent="0.25">
      <c r="B298" s="88" t="str">
        <v/>
      </c>
      <c r="C298" s="88" t="str">
        <v/>
      </c>
      <c r="D298" s="88" t="str">
        <v/>
      </c>
      <c r="F298" s="102" t="str">
        <v/>
      </c>
      <c r="O298" s="97">
        <v>25</v>
      </c>
      <c r="P298" s="97" t="s">
        <v>216</v>
      </c>
      <c r="Q298" s="97" t="s">
        <v>174</v>
      </c>
      <c r="R298" s="97">
        <v>11</v>
      </c>
      <c r="S298" s="97" t="s">
        <v>187</v>
      </c>
      <c r="T298" s="97" t="s">
        <v>188</v>
      </c>
      <c r="U298" s="98">
        <v>0.16257139273426099</v>
      </c>
    </row>
    <row r="299" spans="2:21" x14ac:dyDescent="0.25">
      <c r="B299" s="88" t="str">
        <v/>
      </c>
      <c r="C299" s="88" t="str">
        <v/>
      </c>
      <c r="D299" s="88" t="str">
        <v/>
      </c>
      <c r="F299" s="102" t="str">
        <v/>
      </c>
      <c r="O299" s="97">
        <v>25</v>
      </c>
      <c r="P299" s="97" t="s">
        <v>216</v>
      </c>
      <c r="Q299" s="97" t="s">
        <v>174</v>
      </c>
      <c r="R299" s="97">
        <v>12</v>
      </c>
      <c r="S299" s="97" t="s">
        <v>189</v>
      </c>
      <c r="T299" s="97" t="s">
        <v>190</v>
      </c>
      <c r="U299" s="98">
        <v>0.570623287688514</v>
      </c>
    </row>
    <row r="300" spans="2:21" x14ac:dyDescent="0.25">
      <c r="B300" s="88" t="str">
        <v/>
      </c>
      <c r="C300" s="88" t="str">
        <v/>
      </c>
      <c r="D300" s="88" t="str">
        <v/>
      </c>
      <c r="F300" s="102" t="str">
        <v/>
      </c>
      <c r="O300" s="97">
        <v>25</v>
      </c>
      <c r="P300" s="97" t="s">
        <v>216</v>
      </c>
      <c r="Q300" s="97" t="s">
        <v>174</v>
      </c>
      <c r="R300" s="97">
        <v>13</v>
      </c>
      <c r="S300" s="97" t="s">
        <v>191</v>
      </c>
      <c r="T300" s="97" t="s">
        <v>192</v>
      </c>
      <c r="U300" s="98">
        <v>0.52262697906021494</v>
      </c>
    </row>
    <row r="301" spans="2:21" x14ac:dyDescent="0.25">
      <c r="B301" s="88" t="str">
        <v/>
      </c>
      <c r="C301" s="88" t="str">
        <v/>
      </c>
      <c r="D301" s="88" t="str">
        <v/>
      </c>
      <c r="F301" s="102" t="str">
        <v/>
      </c>
      <c r="O301" s="97">
        <v>26</v>
      </c>
      <c r="P301" s="97" t="s">
        <v>217</v>
      </c>
      <c r="Q301" s="97" t="s">
        <v>165</v>
      </c>
      <c r="R301" s="97">
        <v>1</v>
      </c>
      <c r="S301" s="97" t="s">
        <v>166</v>
      </c>
      <c r="T301" s="97" t="s">
        <v>167</v>
      </c>
      <c r="U301" s="98">
        <v>0.42129328742647498</v>
      </c>
    </row>
    <row r="302" spans="2:21" x14ac:dyDescent="0.25">
      <c r="B302" s="88" t="str">
        <v/>
      </c>
      <c r="C302" s="88" t="str">
        <v/>
      </c>
      <c r="D302" s="88" t="str">
        <v/>
      </c>
      <c r="F302" s="102" t="str">
        <v/>
      </c>
      <c r="O302" s="97">
        <v>26</v>
      </c>
      <c r="P302" s="97" t="s">
        <v>217</v>
      </c>
      <c r="Q302" s="97" t="s">
        <v>165</v>
      </c>
      <c r="R302" s="97">
        <v>2</v>
      </c>
      <c r="S302" s="97" t="s">
        <v>168</v>
      </c>
      <c r="T302" s="97" t="s">
        <v>169</v>
      </c>
      <c r="U302" s="98">
        <v>0.34170292481396103</v>
      </c>
    </row>
    <row r="303" spans="2:21" x14ac:dyDescent="0.25">
      <c r="B303" s="88" t="str">
        <v/>
      </c>
      <c r="C303" s="88" t="str">
        <v/>
      </c>
      <c r="D303" s="88" t="str">
        <v/>
      </c>
      <c r="F303" s="102" t="str">
        <v/>
      </c>
      <c r="O303" s="97">
        <v>26</v>
      </c>
      <c r="P303" s="97" t="s">
        <v>217</v>
      </c>
      <c r="Q303" s="97" t="s">
        <v>165</v>
      </c>
      <c r="R303" s="97">
        <v>3</v>
      </c>
      <c r="S303" s="97" t="s">
        <v>170</v>
      </c>
      <c r="T303" s="97" t="s">
        <v>171</v>
      </c>
      <c r="U303" s="98">
        <v>0.93796982510439009</v>
      </c>
    </row>
    <row r="304" spans="2:21" x14ac:dyDescent="0.25">
      <c r="B304" s="88" t="str">
        <v/>
      </c>
      <c r="C304" s="88" t="str">
        <v/>
      </c>
      <c r="D304" s="88" t="str">
        <v/>
      </c>
      <c r="F304" s="102" t="str">
        <v/>
      </c>
      <c r="O304" s="97">
        <v>26</v>
      </c>
      <c r="P304" s="97" t="s">
        <v>217</v>
      </c>
      <c r="Q304" s="97" t="s">
        <v>165</v>
      </c>
      <c r="R304" s="97">
        <v>4</v>
      </c>
      <c r="S304" s="97" t="s">
        <v>172</v>
      </c>
      <c r="T304" s="97" t="s">
        <v>173</v>
      </c>
      <c r="U304" s="98">
        <v>0.92719828257855308</v>
      </c>
    </row>
    <row r="305" spans="2:21" x14ac:dyDescent="0.25">
      <c r="B305" s="88" t="str">
        <v/>
      </c>
      <c r="C305" s="88" t="str">
        <v/>
      </c>
      <c r="D305" s="88" t="str">
        <v/>
      </c>
      <c r="F305" s="102" t="str">
        <v/>
      </c>
      <c r="O305" s="97">
        <v>26</v>
      </c>
      <c r="P305" s="97" t="s">
        <v>217</v>
      </c>
      <c r="Q305" s="97" t="s">
        <v>174</v>
      </c>
      <c r="R305" s="97">
        <v>1</v>
      </c>
      <c r="S305" s="97" t="s">
        <v>175</v>
      </c>
      <c r="T305" s="97" t="s">
        <v>176</v>
      </c>
      <c r="U305" s="98">
        <v>0.15099224154524801</v>
      </c>
    </row>
    <row r="306" spans="2:21" x14ac:dyDescent="0.25">
      <c r="B306" s="88" t="str">
        <v/>
      </c>
      <c r="C306" s="88" t="str">
        <v/>
      </c>
      <c r="D306" s="88" t="str">
        <v/>
      </c>
      <c r="F306" s="102" t="str">
        <v/>
      </c>
      <c r="O306" s="97">
        <v>26</v>
      </c>
      <c r="P306" s="97" t="s">
        <v>217</v>
      </c>
      <c r="Q306" s="97" t="s">
        <v>174</v>
      </c>
      <c r="R306" s="97">
        <v>2</v>
      </c>
      <c r="S306" s="97" t="s">
        <v>177</v>
      </c>
      <c r="T306" s="97" t="s">
        <v>178</v>
      </c>
      <c r="U306" s="98">
        <v>0.19813420879591101</v>
      </c>
    </row>
    <row r="307" spans="2:21" x14ac:dyDescent="0.25">
      <c r="B307" s="88" t="str">
        <v/>
      </c>
      <c r="C307" s="88" t="str">
        <v/>
      </c>
      <c r="D307" s="88" t="str">
        <v/>
      </c>
      <c r="F307" s="102" t="str">
        <v/>
      </c>
      <c r="O307" s="97">
        <v>26</v>
      </c>
      <c r="P307" s="97" t="s">
        <v>217</v>
      </c>
      <c r="Q307" s="97" t="s">
        <v>174</v>
      </c>
      <c r="R307" s="97">
        <v>3</v>
      </c>
      <c r="S307" s="97" t="s">
        <v>179</v>
      </c>
      <c r="T307" s="97" t="s">
        <v>180</v>
      </c>
      <c r="U307" s="98">
        <v>0.57564303040188203</v>
      </c>
    </row>
    <row r="308" spans="2:21" x14ac:dyDescent="0.25">
      <c r="B308" s="88" t="str">
        <v/>
      </c>
      <c r="C308" s="88" t="str">
        <v/>
      </c>
      <c r="D308" s="88" t="str">
        <v/>
      </c>
      <c r="F308" s="102" t="str">
        <v/>
      </c>
      <c r="O308" s="97">
        <v>26</v>
      </c>
      <c r="P308" s="97" t="s">
        <v>217</v>
      </c>
      <c r="Q308" s="97" t="s">
        <v>174</v>
      </c>
      <c r="R308" s="97">
        <v>4</v>
      </c>
      <c r="S308" s="97" t="s">
        <v>181</v>
      </c>
      <c r="T308" s="97" t="s">
        <v>182</v>
      </c>
      <c r="U308" s="98">
        <v>0.63506746665877312</v>
      </c>
    </row>
    <row r="309" spans="2:21" x14ac:dyDescent="0.25">
      <c r="B309" s="88" t="str">
        <v/>
      </c>
      <c r="C309" s="88" t="str">
        <v/>
      </c>
      <c r="D309" s="88" t="str">
        <v/>
      </c>
      <c r="F309" s="102" t="str">
        <v/>
      </c>
      <c r="O309" s="97">
        <v>26</v>
      </c>
      <c r="P309" s="97" t="s">
        <v>217</v>
      </c>
      <c r="Q309" s="97" t="s">
        <v>174</v>
      </c>
      <c r="R309" s="97">
        <v>5</v>
      </c>
      <c r="S309" s="97" t="s">
        <v>183</v>
      </c>
      <c r="T309" s="97" t="s">
        <v>184</v>
      </c>
      <c r="U309" s="98">
        <v>0.45232977874588398</v>
      </c>
    </row>
    <row r="310" spans="2:21" x14ac:dyDescent="0.25">
      <c r="B310" s="88" t="str">
        <v/>
      </c>
      <c r="C310" s="88" t="str">
        <v/>
      </c>
      <c r="D310" s="88" t="str">
        <v/>
      </c>
      <c r="F310" s="102" t="str">
        <v/>
      </c>
      <c r="O310" s="97">
        <v>26</v>
      </c>
      <c r="P310" s="97" t="s">
        <v>217</v>
      </c>
      <c r="Q310" s="97" t="s">
        <v>174</v>
      </c>
      <c r="R310" s="97">
        <v>6</v>
      </c>
      <c r="S310" s="97" t="s">
        <v>185</v>
      </c>
      <c r="T310" s="97" t="s">
        <v>186</v>
      </c>
      <c r="U310" s="98">
        <v>0.51794886861491096</v>
      </c>
    </row>
    <row r="311" spans="2:21" x14ac:dyDescent="0.25">
      <c r="B311" s="88" t="str">
        <v/>
      </c>
      <c r="C311" s="88" t="str">
        <v/>
      </c>
      <c r="D311" s="88" t="str">
        <v/>
      </c>
      <c r="F311" s="102" t="str">
        <v/>
      </c>
      <c r="O311" s="97">
        <v>26</v>
      </c>
      <c r="P311" s="97" t="s">
        <v>217</v>
      </c>
      <c r="Q311" s="97" t="s">
        <v>174</v>
      </c>
      <c r="R311" s="97">
        <v>11</v>
      </c>
      <c r="S311" s="97" t="s">
        <v>187</v>
      </c>
      <c r="T311" s="97" t="s">
        <v>188</v>
      </c>
      <c r="U311" s="98">
        <v>0.16257139273426099</v>
      </c>
    </row>
    <row r="312" spans="2:21" x14ac:dyDescent="0.25">
      <c r="B312" s="88" t="str">
        <v/>
      </c>
      <c r="C312" s="88" t="str">
        <v/>
      </c>
      <c r="D312" s="88" t="str">
        <v/>
      </c>
      <c r="F312" s="102" t="str">
        <v/>
      </c>
      <c r="O312" s="97">
        <v>26</v>
      </c>
      <c r="P312" s="97" t="s">
        <v>217</v>
      </c>
      <c r="Q312" s="97" t="s">
        <v>174</v>
      </c>
      <c r="R312" s="97">
        <v>12</v>
      </c>
      <c r="S312" s="97" t="s">
        <v>189</v>
      </c>
      <c r="T312" s="97" t="s">
        <v>190</v>
      </c>
      <c r="U312" s="98">
        <v>0.570623287688514</v>
      </c>
    </row>
    <row r="313" spans="2:21" x14ac:dyDescent="0.25">
      <c r="B313" s="88" t="str">
        <v/>
      </c>
      <c r="C313" s="88" t="str">
        <v/>
      </c>
      <c r="D313" s="88" t="str">
        <v/>
      </c>
      <c r="F313" s="102" t="str">
        <v/>
      </c>
      <c r="O313" s="97">
        <v>26</v>
      </c>
      <c r="P313" s="97" t="s">
        <v>217</v>
      </c>
      <c r="Q313" s="97" t="s">
        <v>174</v>
      </c>
      <c r="R313" s="97">
        <v>13</v>
      </c>
      <c r="S313" s="97" t="s">
        <v>191</v>
      </c>
      <c r="T313" s="97" t="s">
        <v>192</v>
      </c>
      <c r="U313" s="98">
        <v>0.52262697906021494</v>
      </c>
    </row>
    <row r="314" spans="2:21" x14ac:dyDescent="0.25">
      <c r="B314" s="88" t="str">
        <v/>
      </c>
      <c r="C314" s="88" t="str">
        <v/>
      </c>
      <c r="D314" s="88" t="str">
        <v/>
      </c>
      <c r="F314" s="102" t="str">
        <v/>
      </c>
      <c r="O314" s="97">
        <v>27</v>
      </c>
      <c r="P314" s="97" t="s">
        <v>218</v>
      </c>
      <c r="Q314" s="97" t="s">
        <v>165</v>
      </c>
      <c r="R314" s="97">
        <v>1</v>
      </c>
      <c r="S314" s="97" t="s">
        <v>166</v>
      </c>
      <c r="T314" s="97" t="s">
        <v>167</v>
      </c>
      <c r="U314" s="98">
        <v>0.42129328742647498</v>
      </c>
    </row>
    <row r="315" spans="2:21" x14ac:dyDescent="0.25">
      <c r="B315" s="88" t="str">
        <v/>
      </c>
      <c r="C315" s="88" t="str">
        <v/>
      </c>
      <c r="D315" s="88" t="str">
        <v/>
      </c>
      <c r="F315" s="102" t="str">
        <v/>
      </c>
      <c r="O315" s="97">
        <v>27</v>
      </c>
      <c r="P315" s="97" t="s">
        <v>218</v>
      </c>
      <c r="Q315" s="97" t="s">
        <v>165</v>
      </c>
      <c r="R315" s="97">
        <v>2</v>
      </c>
      <c r="S315" s="97" t="s">
        <v>168</v>
      </c>
      <c r="T315" s="97" t="s">
        <v>169</v>
      </c>
      <c r="U315" s="98">
        <v>0.34170292481396103</v>
      </c>
    </row>
    <row r="316" spans="2:21" x14ac:dyDescent="0.25">
      <c r="B316" s="88" t="str">
        <v/>
      </c>
      <c r="C316" s="88" t="str">
        <v/>
      </c>
      <c r="D316" s="88" t="str">
        <v/>
      </c>
      <c r="F316" s="102" t="str">
        <v/>
      </c>
      <c r="O316" s="97">
        <v>27</v>
      </c>
      <c r="P316" s="97" t="s">
        <v>218</v>
      </c>
      <c r="Q316" s="97" t="s">
        <v>165</v>
      </c>
      <c r="R316" s="97">
        <v>3</v>
      </c>
      <c r="S316" s="97" t="s">
        <v>170</v>
      </c>
      <c r="T316" s="97" t="s">
        <v>171</v>
      </c>
      <c r="U316" s="98">
        <v>0.93796982510439009</v>
      </c>
    </row>
    <row r="317" spans="2:21" x14ac:dyDescent="0.25">
      <c r="B317" s="88" t="str">
        <v/>
      </c>
      <c r="C317" s="88" t="str">
        <v/>
      </c>
      <c r="D317" s="88" t="str">
        <v/>
      </c>
      <c r="F317" s="102" t="str">
        <v/>
      </c>
      <c r="O317" s="97">
        <v>27</v>
      </c>
      <c r="P317" s="97" t="s">
        <v>218</v>
      </c>
      <c r="Q317" s="97" t="s">
        <v>165</v>
      </c>
      <c r="R317" s="97">
        <v>4</v>
      </c>
      <c r="S317" s="97" t="s">
        <v>172</v>
      </c>
      <c r="T317" s="97" t="s">
        <v>173</v>
      </c>
      <c r="U317" s="98">
        <v>0.92719828257855308</v>
      </c>
    </row>
    <row r="318" spans="2:21" x14ac:dyDescent="0.25">
      <c r="B318" s="88" t="str">
        <v/>
      </c>
      <c r="C318" s="88" t="str">
        <v/>
      </c>
      <c r="D318" s="88" t="str">
        <v/>
      </c>
      <c r="F318" s="102" t="str">
        <v/>
      </c>
      <c r="O318" s="97">
        <v>27</v>
      </c>
      <c r="P318" s="97" t="s">
        <v>218</v>
      </c>
      <c r="Q318" s="97" t="s">
        <v>174</v>
      </c>
      <c r="R318" s="97">
        <v>1</v>
      </c>
      <c r="S318" s="97" t="s">
        <v>175</v>
      </c>
      <c r="T318" s="97" t="s">
        <v>176</v>
      </c>
      <c r="U318" s="98">
        <v>0.15099224154524801</v>
      </c>
    </row>
    <row r="319" spans="2:21" x14ac:dyDescent="0.25">
      <c r="B319" s="88" t="str">
        <v/>
      </c>
      <c r="C319" s="88" t="str">
        <v/>
      </c>
      <c r="D319" s="88" t="str">
        <v/>
      </c>
      <c r="F319" s="102" t="str">
        <v/>
      </c>
      <c r="O319" s="97">
        <v>27</v>
      </c>
      <c r="P319" s="97" t="s">
        <v>218</v>
      </c>
      <c r="Q319" s="97" t="s">
        <v>174</v>
      </c>
      <c r="R319" s="97">
        <v>2</v>
      </c>
      <c r="S319" s="97" t="s">
        <v>177</v>
      </c>
      <c r="T319" s="97" t="s">
        <v>178</v>
      </c>
      <c r="U319" s="98">
        <v>0.19813420879591101</v>
      </c>
    </row>
    <row r="320" spans="2:21" x14ac:dyDescent="0.25">
      <c r="B320" s="88" t="str">
        <v/>
      </c>
      <c r="C320" s="88" t="str">
        <v/>
      </c>
      <c r="D320" s="88" t="str">
        <v/>
      </c>
      <c r="F320" s="102" t="str">
        <v/>
      </c>
      <c r="O320" s="97">
        <v>27</v>
      </c>
      <c r="P320" s="97" t="s">
        <v>218</v>
      </c>
      <c r="Q320" s="97" t="s">
        <v>174</v>
      </c>
      <c r="R320" s="97">
        <v>3</v>
      </c>
      <c r="S320" s="97" t="s">
        <v>179</v>
      </c>
      <c r="T320" s="97" t="s">
        <v>180</v>
      </c>
      <c r="U320" s="98">
        <v>0.57564303040188203</v>
      </c>
    </row>
    <row r="321" spans="2:21" x14ac:dyDescent="0.25">
      <c r="B321" s="88" t="str">
        <v/>
      </c>
      <c r="C321" s="88" t="str">
        <v/>
      </c>
      <c r="D321" s="88" t="str">
        <v/>
      </c>
      <c r="F321" s="102" t="str">
        <v/>
      </c>
      <c r="O321" s="97">
        <v>27</v>
      </c>
      <c r="P321" s="97" t="s">
        <v>218</v>
      </c>
      <c r="Q321" s="97" t="s">
        <v>174</v>
      </c>
      <c r="R321" s="97">
        <v>4</v>
      </c>
      <c r="S321" s="97" t="s">
        <v>181</v>
      </c>
      <c r="T321" s="97" t="s">
        <v>182</v>
      </c>
      <c r="U321" s="98">
        <v>0.63506746665877312</v>
      </c>
    </row>
    <row r="322" spans="2:21" x14ac:dyDescent="0.25">
      <c r="B322" s="88" t="str">
        <v/>
      </c>
      <c r="C322" s="88" t="str">
        <v/>
      </c>
      <c r="D322" s="88" t="str">
        <v/>
      </c>
      <c r="F322" s="102" t="str">
        <v/>
      </c>
      <c r="O322" s="97">
        <v>27</v>
      </c>
      <c r="P322" s="97" t="s">
        <v>218</v>
      </c>
      <c r="Q322" s="97" t="s">
        <v>174</v>
      </c>
      <c r="R322" s="97">
        <v>5</v>
      </c>
      <c r="S322" s="97" t="s">
        <v>183</v>
      </c>
      <c r="T322" s="97" t="s">
        <v>184</v>
      </c>
      <c r="U322" s="98">
        <v>0.45232977874588398</v>
      </c>
    </row>
    <row r="323" spans="2:21" x14ac:dyDescent="0.25">
      <c r="B323" s="88" t="str">
        <v/>
      </c>
      <c r="C323" s="88" t="str">
        <v/>
      </c>
      <c r="D323" s="88" t="str">
        <v/>
      </c>
      <c r="F323" s="102" t="str">
        <v/>
      </c>
      <c r="O323" s="97">
        <v>27</v>
      </c>
      <c r="P323" s="97" t="s">
        <v>218</v>
      </c>
      <c r="Q323" s="97" t="s">
        <v>174</v>
      </c>
      <c r="R323" s="97">
        <v>6</v>
      </c>
      <c r="S323" s="97" t="s">
        <v>185</v>
      </c>
      <c r="T323" s="97" t="s">
        <v>186</v>
      </c>
      <c r="U323" s="98">
        <v>0.51794886861491096</v>
      </c>
    </row>
    <row r="324" spans="2:21" x14ac:dyDescent="0.25">
      <c r="B324" s="88" t="str">
        <v/>
      </c>
      <c r="C324" s="88" t="str">
        <v/>
      </c>
      <c r="D324" s="88" t="str">
        <v/>
      </c>
      <c r="F324" s="102" t="str">
        <v/>
      </c>
      <c r="O324" s="97">
        <v>27</v>
      </c>
      <c r="P324" s="97" t="s">
        <v>218</v>
      </c>
      <c r="Q324" s="97" t="s">
        <v>174</v>
      </c>
      <c r="R324" s="97">
        <v>11</v>
      </c>
      <c r="S324" s="97" t="s">
        <v>187</v>
      </c>
      <c r="T324" s="97" t="s">
        <v>188</v>
      </c>
      <c r="U324" s="98">
        <v>0.16257139273426099</v>
      </c>
    </row>
    <row r="325" spans="2:21" x14ac:dyDescent="0.25">
      <c r="B325" s="88" t="str">
        <v/>
      </c>
      <c r="C325" s="88" t="str">
        <v/>
      </c>
      <c r="D325" s="88" t="str">
        <v/>
      </c>
      <c r="F325" s="102" t="str">
        <v/>
      </c>
      <c r="O325" s="97">
        <v>27</v>
      </c>
      <c r="P325" s="97" t="s">
        <v>218</v>
      </c>
      <c r="Q325" s="97" t="s">
        <v>174</v>
      </c>
      <c r="R325" s="97">
        <v>12</v>
      </c>
      <c r="S325" s="97" t="s">
        <v>189</v>
      </c>
      <c r="T325" s="97" t="s">
        <v>190</v>
      </c>
      <c r="U325" s="98">
        <v>0.570623287688514</v>
      </c>
    </row>
    <row r="326" spans="2:21" x14ac:dyDescent="0.25">
      <c r="B326" s="88" t="str">
        <v/>
      </c>
      <c r="C326" s="88" t="str">
        <v/>
      </c>
      <c r="D326" s="88" t="str">
        <v/>
      </c>
      <c r="F326" s="102" t="str">
        <v/>
      </c>
      <c r="O326" s="97">
        <v>27</v>
      </c>
      <c r="P326" s="97" t="s">
        <v>218</v>
      </c>
      <c r="Q326" s="97" t="s">
        <v>174</v>
      </c>
      <c r="R326" s="97">
        <v>13</v>
      </c>
      <c r="S326" s="97" t="s">
        <v>191</v>
      </c>
      <c r="T326" s="97" t="s">
        <v>192</v>
      </c>
      <c r="U326" s="98">
        <v>0.52262697906021494</v>
      </c>
    </row>
    <row r="327" spans="2:21" x14ac:dyDescent="0.25">
      <c r="B327" s="88" t="str">
        <v/>
      </c>
      <c r="C327" s="88" t="str">
        <v/>
      </c>
      <c r="D327" s="88" t="str">
        <v/>
      </c>
      <c r="F327" s="102" t="str">
        <v/>
      </c>
      <c r="O327" s="97">
        <v>28</v>
      </c>
      <c r="P327" s="97" t="s">
        <v>219</v>
      </c>
      <c r="Q327" s="97" t="s">
        <v>165</v>
      </c>
      <c r="R327" s="97">
        <v>1</v>
      </c>
      <c r="S327" s="97" t="s">
        <v>166</v>
      </c>
      <c r="T327" s="97" t="s">
        <v>167</v>
      </c>
      <c r="U327" s="98">
        <v>0.42129328742647498</v>
      </c>
    </row>
    <row r="328" spans="2:21" x14ac:dyDescent="0.25">
      <c r="B328" s="88" t="str">
        <v/>
      </c>
      <c r="C328" s="88" t="str">
        <v/>
      </c>
      <c r="D328" s="88" t="str">
        <v/>
      </c>
      <c r="F328" s="102" t="str">
        <v/>
      </c>
      <c r="O328" s="97">
        <v>28</v>
      </c>
      <c r="P328" s="97" t="s">
        <v>219</v>
      </c>
      <c r="Q328" s="97" t="s">
        <v>165</v>
      </c>
      <c r="R328" s="97">
        <v>2</v>
      </c>
      <c r="S328" s="97" t="s">
        <v>168</v>
      </c>
      <c r="T328" s="97" t="s">
        <v>169</v>
      </c>
      <c r="U328" s="98">
        <v>0.34170292481396103</v>
      </c>
    </row>
    <row r="329" spans="2:21" x14ac:dyDescent="0.25">
      <c r="B329" s="88" t="str">
        <v/>
      </c>
      <c r="C329" s="88" t="str">
        <v/>
      </c>
      <c r="D329" s="88" t="str">
        <v/>
      </c>
      <c r="F329" s="102" t="str">
        <v/>
      </c>
      <c r="O329" s="97">
        <v>28</v>
      </c>
      <c r="P329" s="97" t="s">
        <v>219</v>
      </c>
      <c r="Q329" s="97" t="s">
        <v>165</v>
      </c>
      <c r="R329" s="97">
        <v>3</v>
      </c>
      <c r="S329" s="97" t="s">
        <v>170</v>
      </c>
      <c r="T329" s="97" t="s">
        <v>171</v>
      </c>
      <c r="U329" s="98">
        <v>0.93796982510439009</v>
      </c>
    </row>
    <row r="330" spans="2:21" x14ac:dyDescent="0.25">
      <c r="B330" s="88" t="str">
        <v/>
      </c>
      <c r="C330" s="88" t="str">
        <v/>
      </c>
      <c r="D330" s="88" t="str">
        <v/>
      </c>
      <c r="F330" s="102" t="str">
        <v/>
      </c>
      <c r="O330" s="97">
        <v>28</v>
      </c>
      <c r="P330" s="97" t="s">
        <v>219</v>
      </c>
      <c r="Q330" s="97" t="s">
        <v>165</v>
      </c>
      <c r="R330" s="97">
        <v>4</v>
      </c>
      <c r="S330" s="97" t="s">
        <v>172</v>
      </c>
      <c r="T330" s="97" t="s">
        <v>173</v>
      </c>
      <c r="U330" s="98">
        <v>0.92719828257855308</v>
      </c>
    </row>
    <row r="331" spans="2:21" x14ac:dyDescent="0.25">
      <c r="B331" s="88" t="str">
        <v/>
      </c>
      <c r="C331" s="88" t="str">
        <v/>
      </c>
      <c r="D331" s="88" t="str">
        <v/>
      </c>
      <c r="F331" s="102" t="str">
        <v/>
      </c>
      <c r="O331" s="97">
        <v>28</v>
      </c>
      <c r="P331" s="97" t="s">
        <v>219</v>
      </c>
      <c r="Q331" s="97" t="s">
        <v>174</v>
      </c>
      <c r="R331" s="97">
        <v>1</v>
      </c>
      <c r="S331" s="97" t="s">
        <v>175</v>
      </c>
      <c r="T331" s="97" t="s">
        <v>176</v>
      </c>
      <c r="U331" s="98">
        <v>0.15099224154524801</v>
      </c>
    </row>
    <row r="332" spans="2:21" x14ac:dyDescent="0.25">
      <c r="B332" s="88" t="str">
        <v/>
      </c>
      <c r="C332" s="88" t="str">
        <v/>
      </c>
      <c r="D332" s="88" t="str">
        <v/>
      </c>
      <c r="F332" s="102" t="str">
        <v/>
      </c>
      <c r="O332" s="97">
        <v>28</v>
      </c>
      <c r="P332" s="97" t="s">
        <v>219</v>
      </c>
      <c r="Q332" s="97" t="s">
        <v>174</v>
      </c>
      <c r="R332" s="97">
        <v>2</v>
      </c>
      <c r="S332" s="97" t="s">
        <v>177</v>
      </c>
      <c r="T332" s="97" t="s">
        <v>178</v>
      </c>
      <c r="U332" s="98">
        <v>0.19813420879591101</v>
      </c>
    </row>
    <row r="333" spans="2:21" x14ac:dyDescent="0.25">
      <c r="B333" s="88" t="str">
        <v/>
      </c>
      <c r="C333" s="88" t="str">
        <v/>
      </c>
      <c r="D333" s="88" t="str">
        <v/>
      </c>
      <c r="F333" s="102" t="str">
        <v/>
      </c>
      <c r="O333" s="97">
        <v>28</v>
      </c>
      <c r="P333" s="97" t="s">
        <v>219</v>
      </c>
      <c r="Q333" s="97" t="s">
        <v>174</v>
      </c>
      <c r="R333" s="97">
        <v>3</v>
      </c>
      <c r="S333" s="97" t="s">
        <v>179</v>
      </c>
      <c r="T333" s="97" t="s">
        <v>180</v>
      </c>
      <c r="U333" s="98">
        <v>0.57564303040188203</v>
      </c>
    </row>
    <row r="334" spans="2:21" x14ac:dyDescent="0.25">
      <c r="B334" s="88" t="str">
        <v/>
      </c>
      <c r="C334" s="88" t="str">
        <v/>
      </c>
      <c r="D334" s="88" t="str">
        <v/>
      </c>
      <c r="F334" s="102" t="str">
        <v/>
      </c>
      <c r="O334" s="97">
        <v>28</v>
      </c>
      <c r="P334" s="97" t="s">
        <v>219</v>
      </c>
      <c r="Q334" s="97" t="s">
        <v>174</v>
      </c>
      <c r="R334" s="97">
        <v>4</v>
      </c>
      <c r="S334" s="97" t="s">
        <v>181</v>
      </c>
      <c r="T334" s="97" t="s">
        <v>182</v>
      </c>
      <c r="U334" s="98">
        <v>0.63506746665877312</v>
      </c>
    </row>
    <row r="335" spans="2:21" x14ac:dyDescent="0.25">
      <c r="B335" s="88" t="str">
        <v/>
      </c>
      <c r="C335" s="88" t="str">
        <v/>
      </c>
      <c r="D335" s="88" t="str">
        <v/>
      </c>
      <c r="F335" s="102" t="str">
        <v/>
      </c>
      <c r="O335" s="97">
        <v>28</v>
      </c>
      <c r="P335" s="97" t="s">
        <v>219</v>
      </c>
      <c r="Q335" s="97" t="s">
        <v>174</v>
      </c>
      <c r="R335" s="97">
        <v>5</v>
      </c>
      <c r="S335" s="97" t="s">
        <v>183</v>
      </c>
      <c r="T335" s="97" t="s">
        <v>184</v>
      </c>
      <c r="U335" s="98">
        <v>0.45232977874588398</v>
      </c>
    </row>
    <row r="336" spans="2:21" x14ac:dyDescent="0.25">
      <c r="B336" s="88" t="str">
        <v/>
      </c>
      <c r="C336" s="88" t="str">
        <v/>
      </c>
      <c r="D336" s="88" t="str">
        <v/>
      </c>
      <c r="F336" s="102" t="str">
        <v/>
      </c>
      <c r="O336" s="97">
        <v>28</v>
      </c>
      <c r="P336" s="97" t="s">
        <v>219</v>
      </c>
      <c r="Q336" s="97" t="s">
        <v>174</v>
      </c>
      <c r="R336" s="97">
        <v>6</v>
      </c>
      <c r="S336" s="97" t="s">
        <v>185</v>
      </c>
      <c r="T336" s="97" t="s">
        <v>186</v>
      </c>
      <c r="U336" s="98">
        <v>0.51794886861491096</v>
      </c>
    </row>
    <row r="337" spans="2:21" x14ac:dyDescent="0.25">
      <c r="B337" s="88" t="str">
        <v/>
      </c>
      <c r="C337" s="88" t="str">
        <v/>
      </c>
      <c r="D337" s="88" t="str">
        <v/>
      </c>
      <c r="F337" s="102" t="str">
        <v/>
      </c>
      <c r="O337" s="97">
        <v>29</v>
      </c>
      <c r="P337" s="97" t="s">
        <v>220</v>
      </c>
      <c r="Q337" s="97" t="s">
        <v>165</v>
      </c>
      <c r="R337" s="97">
        <v>1</v>
      </c>
      <c r="S337" s="97" t="s">
        <v>166</v>
      </c>
      <c r="T337" s="97" t="s">
        <v>167</v>
      </c>
      <c r="U337" s="98">
        <v>0.42129328742647498</v>
      </c>
    </row>
    <row r="338" spans="2:21" x14ac:dyDescent="0.25">
      <c r="B338" s="88" t="str">
        <v/>
      </c>
      <c r="C338" s="88" t="str">
        <v/>
      </c>
      <c r="D338" s="88" t="str">
        <v/>
      </c>
      <c r="F338" s="102" t="str">
        <v/>
      </c>
      <c r="O338" s="97">
        <v>29</v>
      </c>
      <c r="P338" s="97" t="s">
        <v>220</v>
      </c>
      <c r="Q338" s="97" t="s">
        <v>165</v>
      </c>
      <c r="R338" s="97">
        <v>2</v>
      </c>
      <c r="S338" s="97" t="s">
        <v>168</v>
      </c>
      <c r="T338" s="97" t="s">
        <v>169</v>
      </c>
      <c r="U338" s="98">
        <v>0.34170292481396103</v>
      </c>
    </row>
    <row r="339" spans="2:21" x14ac:dyDescent="0.25">
      <c r="B339" s="88" t="str">
        <v/>
      </c>
      <c r="C339" s="88" t="str">
        <v/>
      </c>
      <c r="D339" s="88" t="str">
        <v/>
      </c>
      <c r="F339" s="102" t="str">
        <v/>
      </c>
      <c r="O339" s="97">
        <v>29</v>
      </c>
      <c r="P339" s="97" t="s">
        <v>220</v>
      </c>
      <c r="Q339" s="97" t="s">
        <v>165</v>
      </c>
      <c r="R339" s="97">
        <v>3</v>
      </c>
      <c r="S339" s="97" t="s">
        <v>170</v>
      </c>
      <c r="T339" s="97" t="s">
        <v>171</v>
      </c>
      <c r="U339" s="98">
        <v>0.93796982510439009</v>
      </c>
    </row>
    <row r="340" spans="2:21" x14ac:dyDescent="0.25">
      <c r="B340" s="88" t="str">
        <v/>
      </c>
      <c r="C340" s="88" t="str">
        <v/>
      </c>
      <c r="D340" s="88" t="str">
        <v/>
      </c>
      <c r="F340" s="102" t="str">
        <v/>
      </c>
      <c r="O340" s="97">
        <v>29</v>
      </c>
      <c r="P340" s="97" t="s">
        <v>220</v>
      </c>
      <c r="Q340" s="97" t="s">
        <v>165</v>
      </c>
      <c r="R340" s="97">
        <v>4</v>
      </c>
      <c r="S340" s="97" t="s">
        <v>172</v>
      </c>
      <c r="T340" s="97" t="s">
        <v>173</v>
      </c>
      <c r="U340" s="98">
        <v>0.92719828257855308</v>
      </c>
    </row>
    <row r="341" spans="2:21" x14ac:dyDescent="0.25">
      <c r="B341" s="88" t="str">
        <v/>
      </c>
      <c r="C341" s="88" t="str">
        <v/>
      </c>
      <c r="D341" s="88" t="str">
        <v/>
      </c>
      <c r="F341" s="102" t="str">
        <v/>
      </c>
      <c r="O341" s="97">
        <v>29</v>
      </c>
      <c r="P341" s="97" t="s">
        <v>220</v>
      </c>
      <c r="Q341" s="97" t="s">
        <v>174</v>
      </c>
      <c r="R341" s="97">
        <v>1</v>
      </c>
      <c r="S341" s="97" t="s">
        <v>175</v>
      </c>
      <c r="T341" s="97" t="s">
        <v>176</v>
      </c>
      <c r="U341" s="98">
        <v>0.15099224154524801</v>
      </c>
    </row>
    <row r="342" spans="2:21" x14ac:dyDescent="0.25">
      <c r="B342" s="88" t="str">
        <v/>
      </c>
      <c r="C342" s="88" t="str">
        <v/>
      </c>
      <c r="D342" s="88" t="str">
        <v/>
      </c>
      <c r="F342" s="102" t="str">
        <v/>
      </c>
      <c r="O342" s="97">
        <v>29</v>
      </c>
      <c r="P342" s="97" t="s">
        <v>220</v>
      </c>
      <c r="Q342" s="97" t="s">
        <v>174</v>
      </c>
      <c r="R342" s="97">
        <v>2</v>
      </c>
      <c r="S342" s="97" t="s">
        <v>177</v>
      </c>
      <c r="T342" s="97" t="s">
        <v>178</v>
      </c>
      <c r="U342" s="98">
        <v>0.19813420879591101</v>
      </c>
    </row>
    <row r="343" spans="2:21" x14ac:dyDescent="0.25">
      <c r="B343" s="88" t="str">
        <v/>
      </c>
      <c r="C343" s="88" t="str">
        <v/>
      </c>
      <c r="D343" s="88" t="str">
        <v/>
      </c>
      <c r="F343" s="102" t="str">
        <v/>
      </c>
      <c r="O343" s="97">
        <v>29</v>
      </c>
      <c r="P343" s="97" t="s">
        <v>220</v>
      </c>
      <c r="Q343" s="97" t="s">
        <v>174</v>
      </c>
      <c r="R343" s="97">
        <v>3</v>
      </c>
      <c r="S343" s="97" t="s">
        <v>179</v>
      </c>
      <c r="T343" s="97" t="s">
        <v>180</v>
      </c>
      <c r="U343" s="98">
        <v>0.57564303040188203</v>
      </c>
    </row>
    <row r="344" spans="2:21" x14ac:dyDescent="0.25">
      <c r="B344" s="88" t="str">
        <v/>
      </c>
      <c r="C344" s="88" t="str">
        <v/>
      </c>
      <c r="D344" s="88" t="str">
        <v/>
      </c>
      <c r="F344" s="102" t="str">
        <v/>
      </c>
      <c r="O344" s="97">
        <v>29</v>
      </c>
      <c r="P344" s="97" t="s">
        <v>220</v>
      </c>
      <c r="Q344" s="97" t="s">
        <v>174</v>
      </c>
      <c r="R344" s="97">
        <v>4</v>
      </c>
      <c r="S344" s="97" t="s">
        <v>181</v>
      </c>
      <c r="T344" s="97" t="s">
        <v>182</v>
      </c>
      <c r="U344" s="98">
        <v>0.63506746665877312</v>
      </c>
    </row>
    <row r="345" spans="2:21" x14ac:dyDescent="0.25">
      <c r="B345" s="88" t="str">
        <v/>
      </c>
      <c r="C345" s="88" t="str">
        <v/>
      </c>
      <c r="D345" s="88" t="str">
        <v/>
      </c>
      <c r="F345" s="102" t="str">
        <v/>
      </c>
      <c r="O345" s="97">
        <v>29</v>
      </c>
      <c r="P345" s="97" t="s">
        <v>220</v>
      </c>
      <c r="Q345" s="97" t="s">
        <v>174</v>
      </c>
      <c r="R345" s="97">
        <v>5</v>
      </c>
      <c r="S345" s="97" t="s">
        <v>183</v>
      </c>
      <c r="T345" s="97" t="s">
        <v>184</v>
      </c>
      <c r="U345" s="98">
        <v>0.45232977874588398</v>
      </c>
    </row>
    <row r="346" spans="2:21" x14ac:dyDescent="0.25">
      <c r="B346" s="88" t="str">
        <v/>
      </c>
      <c r="C346" s="88" t="str">
        <v/>
      </c>
      <c r="D346" s="88" t="str">
        <v/>
      </c>
      <c r="F346" s="102" t="str">
        <v/>
      </c>
      <c r="O346" s="97">
        <v>29</v>
      </c>
      <c r="P346" s="97" t="s">
        <v>220</v>
      </c>
      <c r="Q346" s="97" t="s">
        <v>174</v>
      </c>
      <c r="R346" s="97">
        <v>6</v>
      </c>
      <c r="S346" s="97" t="s">
        <v>185</v>
      </c>
      <c r="T346" s="97" t="s">
        <v>186</v>
      </c>
      <c r="U346" s="98">
        <v>0.51794886861491096</v>
      </c>
    </row>
    <row r="347" spans="2:21" x14ac:dyDescent="0.25">
      <c r="B347" s="88" t="str">
        <v/>
      </c>
      <c r="C347" s="88" t="str">
        <v/>
      </c>
      <c r="D347" s="88" t="str">
        <v/>
      </c>
      <c r="F347" s="102" t="str">
        <v/>
      </c>
      <c r="O347" s="97">
        <v>30</v>
      </c>
      <c r="P347" s="97" t="s">
        <v>221</v>
      </c>
      <c r="Q347" s="97" t="s">
        <v>165</v>
      </c>
      <c r="R347" s="97">
        <v>1</v>
      </c>
      <c r="S347" s="97" t="s">
        <v>166</v>
      </c>
      <c r="T347" s="97" t="s">
        <v>167</v>
      </c>
      <c r="U347" s="98">
        <v>0.42129328742647498</v>
      </c>
    </row>
    <row r="348" spans="2:21" x14ac:dyDescent="0.25">
      <c r="B348" s="88" t="str">
        <v/>
      </c>
      <c r="C348" s="88" t="str">
        <v/>
      </c>
      <c r="D348" s="88" t="str">
        <v/>
      </c>
      <c r="F348" s="102" t="str">
        <v/>
      </c>
      <c r="O348" s="97">
        <v>30</v>
      </c>
      <c r="P348" s="97" t="s">
        <v>221</v>
      </c>
      <c r="Q348" s="97" t="s">
        <v>165</v>
      </c>
      <c r="R348" s="97">
        <v>2</v>
      </c>
      <c r="S348" s="97" t="s">
        <v>168</v>
      </c>
      <c r="T348" s="97" t="s">
        <v>169</v>
      </c>
      <c r="U348" s="98">
        <v>0.34170292481396103</v>
      </c>
    </row>
    <row r="349" spans="2:21" x14ac:dyDescent="0.25">
      <c r="B349" s="88" t="str">
        <v/>
      </c>
      <c r="C349" s="88" t="str">
        <v/>
      </c>
      <c r="D349" s="88" t="str">
        <v/>
      </c>
      <c r="F349" s="102" t="str">
        <v/>
      </c>
      <c r="O349" s="97">
        <v>30</v>
      </c>
      <c r="P349" s="97" t="s">
        <v>221</v>
      </c>
      <c r="Q349" s="97" t="s">
        <v>165</v>
      </c>
      <c r="R349" s="97">
        <v>3</v>
      </c>
      <c r="S349" s="97" t="s">
        <v>170</v>
      </c>
      <c r="T349" s="97" t="s">
        <v>171</v>
      </c>
      <c r="U349" s="98">
        <v>0.93796982510439009</v>
      </c>
    </row>
    <row r="350" spans="2:21" x14ac:dyDescent="0.25">
      <c r="B350" s="88" t="str">
        <v/>
      </c>
      <c r="C350" s="88" t="str">
        <v/>
      </c>
      <c r="D350" s="88" t="str">
        <v/>
      </c>
      <c r="F350" s="102" t="str">
        <v/>
      </c>
      <c r="O350" s="97">
        <v>30</v>
      </c>
      <c r="P350" s="97" t="s">
        <v>221</v>
      </c>
      <c r="Q350" s="97" t="s">
        <v>165</v>
      </c>
      <c r="R350" s="97">
        <v>4</v>
      </c>
      <c r="S350" s="97" t="s">
        <v>172</v>
      </c>
      <c r="T350" s="97" t="s">
        <v>173</v>
      </c>
      <c r="U350" s="98">
        <v>0.92719828257855308</v>
      </c>
    </row>
    <row r="351" spans="2:21" x14ac:dyDescent="0.25">
      <c r="B351" s="88" t="str">
        <v/>
      </c>
      <c r="C351" s="88" t="str">
        <v/>
      </c>
      <c r="D351" s="88" t="str">
        <v/>
      </c>
      <c r="F351" s="102" t="str">
        <v/>
      </c>
      <c r="O351" s="97">
        <v>30</v>
      </c>
      <c r="P351" s="97" t="s">
        <v>221</v>
      </c>
      <c r="Q351" s="97" t="s">
        <v>174</v>
      </c>
      <c r="R351" s="97">
        <v>1</v>
      </c>
      <c r="S351" s="97" t="s">
        <v>175</v>
      </c>
      <c r="T351" s="97" t="s">
        <v>176</v>
      </c>
      <c r="U351" s="98">
        <v>0.15099224154524801</v>
      </c>
    </row>
    <row r="352" spans="2:21" x14ac:dyDescent="0.25">
      <c r="B352" s="88" t="str">
        <v/>
      </c>
      <c r="C352" s="88" t="str">
        <v/>
      </c>
      <c r="D352" s="88" t="str">
        <v/>
      </c>
      <c r="F352" s="102" t="str">
        <v/>
      </c>
      <c r="O352" s="97">
        <v>30</v>
      </c>
      <c r="P352" s="97" t="s">
        <v>221</v>
      </c>
      <c r="Q352" s="97" t="s">
        <v>174</v>
      </c>
      <c r="R352" s="97">
        <v>2</v>
      </c>
      <c r="S352" s="97" t="s">
        <v>177</v>
      </c>
      <c r="T352" s="97" t="s">
        <v>178</v>
      </c>
      <c r="U352" s="98">
        <v>0.19813420879591101</v>
      </c>
    </row>
    <row r="353" spans="2:21" x14ac:dyDescent="0.25">
      <c r="B353" s="88" t="str">
        <v/>
      </c>
      <c r="C353" s="88" t="str">
        <v/>
      </c>
      <c r="D353" s="88" t="str">
        <v/>
      </c>
      <c r="F353" s="102" t="str">
        <v/>
      </c>
      <c r="O353" s="97">
        <v>30</v>
      </c>
      <c r="P353" s="97" t="s">
        <v>221</v>
      </c>
      <c r="Q353" s="97" t="s">
        <v>174</v>
      </c>
      <c r="R353" s="97">
        <v>3</v>
      </c>
      <c r="S353" s="97" t="s">
        <v>179</v>
      </c>
      <c r="T353" s="97" t="s">
        <v>180</v>
      </c>
      <c r="U353" s="98">
        <v>0.57564303040188203</v>
      </c>
    </row>
    <row r="354" spans="2:21" x14ac:dyDescent="0.25">
      <c r="B354" s="88" t="str">
        <v/>
      </c>
      <c r="C354" s="88" t="str">
        <v/>
      </c>
      <c r="D354" s="88" t="str">
        <v/>
      </c>
      <c r="F354" s="102" t="str">
        <v/>
      </c>
      <c r="O354" s="97">
        <v>30</v>
      </c>
      <c r="P354" s="97" t="s">
        <v>221</v>
      </c>
      <c r="Q354" s="97" t="s">
        <v>174</v>
      </c>
      <c r="R354" s="97">
        <v>4</v>
      </c>
      <c r="S354" s="97" t="s">
        <v>181</v>
      </c>
      <c r="T354" s="97" t="s">
        <v>182</v>
      </c>
      <c r="U354" s="98">
        <v>0.63506746665877312</v>
      </c>
    </row>
    <row r="355" spans="2:21" x14ac:dyDescent="0.25">
      <c r="B355" s="88" t="str">
        <v/>
      </c>
      <c r="C355" s="88" t="str">
        <v/>
      </c>
      <c r="D355" s="88" t="str">
        <v/>
      </c>
      <c r="F355" s="102" t="str">
        <v/>
      </c>
      <c r="O355" s="97">
        <v>30</v>
      </c>
      <c r="P355" s="97" t="s">
        <v>221</v>
      </c>
      <c r="Q355" s="97" t="s">
        <v>174</v>
      </c>
      <c r="R355" s="97">
        <v>5</v>
      </c>
      <c r="S355" s="97" t="s">
        <v>183</v>
      </c>
      <c r="T355" s="97" t="s">
        <v>184</v>
      </c>
      <c r="U355" s="98">
        <v>0.45232977874588398</v>
      </c>
    </row>
    <row r="356" spans="2:21" x14ac:dyDescent="0.25">
      <c r="B356" s="88" t="str">
        <v/>
      </c>
      <c r="C356" s="88" t="str">
        <v/>
      </c>
      <c r="D356" s="88" t="str">
        <v/>
      </c>
      <c r="F356" s="102" t="str">
        <v/>
      </c>
      <c r="O356" s="97">
        <v>30</v>
      </c>
      <c r="P356" s="97" t="s">
        <v>221</v>
      </c>
      <c r="Q356" s="97" t="s">
        <v>174</v>
      </c>
      <c r="R356" s="97">
        <v>6</v>
      </c>
      <c r="S356" s="97" t="s">
        <v>185</v>
      </c>
      <c r="T356" s="97" t="s">
        <v>186</v>
      </c>
      <c r="U356" s="98">
        <v>0.51794886861491096</v>
      </c>
    </row>
    <row r="357" spans="2:21" x14ac:dyDescent="0.25">
      <c r="B357" s="88" t="str">
        <v/>
      </c>
      <c r="C357" s="88" t="str">
        <v/>
      </c>
      <c r="D357" s="88" t="str">
        <v/>
      </c>
      <c r="F357" s="102" t="str">
        <v/>
      </c>
      <c r="O357" s="97">
        <v>30</v>
      </c>
      <c r="P357" s="97" t="s">
        <v>221</v>
      </c>
      <c r="Q357" s="97" t="s">
        <v>174</v>
      </c>
      <c r="R357" s="97">
        <v>11</v>
      </c>
      <c r="S357" s="97" t="s">
        <v>187</v>
      </c>
      <c r="T357" s="97" t="s">
        <v>188</v>
      </c>
      <c r="U357" s="98">
        <v>0.16257139273426099</v>
      </c>
    </row>
    <row r="358" spans="2:21" x14ac:dyDescent="0.25">
      <c r="B358" s="88" t="str">
        <v/>
      </c>
      <c r="C358" s="88" t="str">
        <v/>
      </c>
      <c r="D358" s="88" t="str">
        <v/>
      </c>
      <c r="F358" s="102" t="str">
        <v/>
      </c>
      <c r="O358" s="97">
        <v>30</v>
      </c>
      <c r="P358" s="97" t="s">
        <v>221</v>
      </c>
      <c r="Q358" s="97" t="s">
        <v>174</v>
      </c>
      <c r="R358" s="97">
        <v>12</v>
      </c>
      <c r="S358" s="97" t="s">
        <v>189</v>
      </c>
      <c r="T358" s="97" t="s">
        <v>190</v>
      </c>
      <c r="U358" s="98">
        <v>0.570623287688514</v>
      </c>
    </row>
    <row r="359" spans="2:21" x14ac:dyDescent="0.25">
      <c r="B359" s="88" t="str">
        <v/>
      </c>
      <c r="C359" s="88" t="str">
        <v/>
      </c>
      <c r="D359" s="88" t="str">
        <v/>
      </c>
      <c r="F359" s="102" t="str">
        <v/>
      </c>
      <c r="O359" s="97">
        <v>30</v>
      </c>
      <c r="P359" s="97" t="s">
        <v>221</v>
      </c>
      <c r="Q359" s="97" t="s">
        <v>174</v>
      </c>
      <c r="R359" s="97">
        <v>13</v>
      </c>
      <c r="S359" s="97" t="s">
        <v>191</v>
      </c>
      <c r="T359" s="97" t="s">
        <v>192</v>
      </c>
      <c r="U359" s="98">
        <v>0.52262697906021494</v>
      </c>
    </row>
    <row r="360" spans="2:21" x14ac:dyDescent="0.25">
      <c r="B360" s="88" t="str">
        <v/>
      </c>
      <c r="C360" s="88" t="str">
        <v/>
      </c>
      <c r="D360" s="88" t="str">
        <v/>
      </c>
      <c r="F360" s="102" t="str">
        <v/>
      </c>
      <c r="O360" s="97">
        <v>31</v>
      </c>
      <c r="P360" s="97" t="s">
        <v>222</v>
      </c>
      <c r="Q360" s="97" t="s">
        <v>165</v>
      </c>
      <c r="R360" s="97">
        <v>1</v>
      </c>
      <c r="S360" s="97" t="s">
        <v>166</v>
      </c>
      <c r="T360" s="97" t="s">
        <v>167</v>
      </c>
      <c r="U360" s="98">
        <v>0.42129328742647498</v>
      </c>
    </row>
    <row r="361" spans="2:21" x14ac:dyDescent="0.25">
      <c r="B361" s="88" t="str">
        <v/>
      </c>
      <c r="C361" s="88" t="str">
        <v/>
      </c>
      <c r="D361" s="88" t="str">
        <v/>
      </c>
      <c r="F361" s="102" t="str">
        <v/>
      </c>
      <c r="O361" s="97">
        <v>31</v>
      </c>
      <c r="P361" s="97" t="s">
        <v>222</v>
      </c>
      <c r="Q361" s="97" t="s">
        <v>165</v>
      </c>
      <c r="R361" s="97">
        <v>2</v>
      </c>
      <c r="S361" s="97" t="s">
        <v>168</v>
      </c>
      <c r="T361" s="97" t="s">
        <v>169</v>
      </c>
      <c r="U361" s="98">
        <v>0.34170292481396103</v>
      </c>
    </row>
    <row r="362" spans="2:21" x14ac:dyDescent="0.25">
      <c r="B362" s="88" t="str">
        <v/>
      </c>
      <c r="C362" s="88" t="str">
        <v/>
      </c>
      <c r="D362" s="88" t="str">
        <v/>
      </c>
      <c r="F362" s="102" t="str">
        <v/>
      </c>
      <c r="O362" s="97">
        <v>31</v>
      </c>
      <c r="P362" s="97" t="s">
        <v>222</v>
      </c>
      <c r="Q362" s="97" t="s">
        <v>165</v>
      </c>
      <c r="R362" s="97">
        <v>3</v>
      </c>
      <c r="S362" s="97" t="s">
        <v>170</v>
      </c>
      <c r="T362" s="97" t="s">
        <v>171</v>
      </c>
      <c r="U362" s="98">
        <v>0.93796982510439009</v>
      </c>
    </row>
    <row r="363" spans="2:21" x14ac:dyDescent="0.25">
      <c r="B363" s="88" t="str">
        <v/>
      </c>
      <c r="C363" s="88" t="str">
        <v/>
      </c>
      <c r="D363" s="88" t="str">
        <v/>
      </c>
      <c r="F363" s="102" t="str">
        <v/>
      </c>
      <c r="O363" s="97">
        <v>31</v>
      </c>
      <c r="P363" s="97" t="s">
        <v>222</v>
      </c>
      <c r="Q363" s="97" t="s">
        <v>165</v>
      </c>
      <c r="R363" s="97">
        <v>4</v>
      </c>
      <c r="S363" s="97" t="s">
        <v>172</v>
      </c>
      <c r="T363" s="97" t="s">
        <v>173</v>
      </c>
      <c r="U363" s="98">
        <v>0.92719828257855308</v>
      </c>
    </row>
    <row r="364" spans="2:21" x14ac:dyDescent="0.25">
      <c r="B364" s="88" t="str">
        <v/>
      </c>
      <c r="C364" s="88" t="str">
        <v/>
      </c>
      <c r="D364" s="88" t="str">
        <v/>
      </c>
      <c r="F364" s="102" t="str">
        <v/>
      </c>
      <c r="O364" s="97">
        <v>31</v>
      </c>
      <c r="P364" s="97" t="s">
        <v>222</v>
      </c>
      <c r="Q364" s="97" t="s">
        <v>174</v>
      </c>
      <c r="R364" s="97">
        <v>1</v>
      </c>
      <c r="S364" s="97" t="s">
        <v>175</v>
      </c>
      <c r="T364" s="97" t="s">
        <v>176</v>
      </c>
      <c r="U364" s="98">
        <v>0.15099224154524801</v>
      </c>
    </row>
    <row r="365" spans="2:21" x14ac:dyDescent="0.25">
      <c r="B365" s="88" t="str">
        <v/>
      </c>
      <c r="C365" s="88" t="str">
        <v/>
      </c>
      <c r="D365" s="88" t="str">
        <v/>
      </c>
      <c r="F365" s="102" t="str">
        <v/>
      </c>
      <c r="O365" s="97">
        <v>31</v>
      </c>
      <c r="P365" s="97" t="s">
        <v>222</v>
      </c>
      <c r="Q365" s="97" t="s">
        <v>174</v>
      </c>
      <c r="R365" s="97">
        <v>2</v>
      </c>
      <c r="S365" s="97" t="s">
        <v>177</v>
      </c>
      <c r="T365" s="97" t="s">
        <v>178</v>
      </c>
      <c r="U365" s="98">
        <v>0.19813420879591101</v>
      </c>
    </row>
    <row r="366" spans="2:21" x14ac:dyDescent="0.25">
      <c r="B366" s="88" t="str">
        <v/>
      </c>
      <c r="C366" s="88" t="str">
        <v/>
      </c>
      <c r="D366" s="88" t="str">
        <v/>
      </c>
      <c r="F366" s="102" t="str">
        <v/>
      </c>
      <c r="O366" s="97">
        <v>31</v>
      </c>
      <c r="P366" s="97" t="s">
        <v>222</v>
      </c>
      <c r="Q366" s="97" t="s">
        <v>174</v>
      </c>
      <c r="R366" s="97">
        <v>3</v>
      </c>
      <c r="S366" s="97" t="s">
        <v>179</v>
      </c>
      <c r="T366" s="97" t="s">
        <v>180</v>
      </c>
      <c r="U366" s="98">
        <v>0.57564303040188203</v>
      </c>
    </row>
    <row r="367" spans="2:21" x14ac:dyDescent="0.25">
      <c r="B367" s="88" t="str">
        <v/>
      </c>
      <c r="C367" s="88" t="str">
        <v/>
      </c>
      <c r="D367" s="88" t="str">
        <v/>
      </c>
      <c r="F367" s="102" t="str">
        <v/>
      </c>
      <c r="O367" s="97">
        <v>31</v>
      </c>
      <c r="P367" s="97" t="s">
        <v>222</v>
      </c>
      <c r="Q367" s="97" t="s">
        <v>174</v>
      </c>
      <c r="R367" s="97">
        <v>4</v>
      </c>
      <c r="S367" s="97" t="s">
        <v>181</v>
      </c>
      <c r="T367" s="97" t="s">
        <v>182</v>
      </c>
      <c r="U367" s="98">
        <v>0.63506746665877312</v>
      </c>
    </row>
    <row r="368" spans="2:21" x14ac:dyDescent="0.25">
      <c r="B368" s="88" t="str">
        <v/>
      </c>
      <c r="C368" s="88" t="str">
        <v/>
      </c>
      <c r="D368" s="88" t="str">
        <v/>
      </c>
      <c r="F368" s="102" t="str">
        <v/>
      </c>
      <c r="O368" s="97">
        <v>31</v>
      </c>
      <c r="P368" s="97" t="s">
        <v>222</v>
      </c>
      <c r="Q368" s="97" t="s">
        <v>174</v>
      </c>
      <c r="R368" s="97">
        <v>5</v>
      </c>
      <c r="S368" s="97" t="s">
        <v>183</v>
      </c>
      <c r="T368" s="97" t="s">
        <v>184</v>
      </c>
      <c r="U368" s="98">
        <v>0.45232977874588398</v>
      </c>
    </row>
    <row r="369" spans="2:21" x14ac:dyDescent="0.25">
      <c r="B369" s="88" t="str">
        <v/>
      </c>
      <c r="C369" s="88" t="str">
        <v/>
      </c>
      <c r="D369" s="88" t="str">
        <v/>
      </c>
      <c r="F369" s="102" t="str">
        <v/>
      </c>
      <c r="O369" s="97">
        <v>31</v>
      </c>
      <c r="P369" s="97" t="s">
        <v>222</v>
      </c>
      <c r="Q369" s="97" t="s">
        <v>174</v>
      </c>
      <c r="R369" s="97">
        <v>6</v>
      </c>
      <c r="S369" s="97" t="s">
        <v>185</v>
      </c>
      <c r="T369" s="97" t="s">
        <v>186</v>
      </c>
      <c r="U369" s="98">
        <v>0.51794886861491096</v>
      </c>
    </row>
    <row r="370" spans="2:21" x14ac:dyDescent="0.25">
      <c r="B370" s="88" t="str">
        <v/>
      </c>
      <c r="C370" s="88" t="str">
        <v/>
      </c>
      <c r="D370" s="88" t="str">
        <v/>
      </c>
      <c r="F370" s="102" t="str">
        <v/>
      </c>
      <c r="O370" s="97">
        <v>31</v>
      </c>
      <c r="P370" s="97" t="s">
        <v>222</v>
      </c>
      <c r="Q370" s="97" t="s">
        <v>174</v>
      </c>
      <c r="R370" s="97">
        <v>11</v>
      </c>
      <c r="S370" s="97" t="s">
        <v>187</v>
      </c>
      <c r="T370" s="97" t="s">
        <v>188</v>
      </c>
      <c r="U370" s="98">
        <v>0.16257139273426099</v>
      </c>
    </row>
    <row r="371" spans="2:21" x14ac:dyDescent="0.25">
      <c r="B371" s="88" t="str">
        <v/>
      </c>
      <c r="C371" s="88" t="str">
        <v/>
      </c>
      <c r="D371" s="88" t="str">
        <v/>
      </c>
      <c r="F371" s="102" t="str">
        <v/>
      </c>
      <c r="O371" s="97">
        <v>31</v>
      </c>
      <c r="P371" s="97" t="s">
        <v>222</v>
      </c>
      <c r="Q371" s="97" t="s">
        <v>174</v>
      </c>
      <c r="R371" s="97">
        <v>12</v>
      </c>
      <c r="S371" s="97" t="s">
        <v>189</v>
      </c>
      <c r="T371" s="97" t="s">
        <v>190</v>
      </c>
      <c r="U371" s="98">
        <v>0.570623287688514</v>
      </c>
    </row>
    <row r="372" spans="2:21" x14ac:dyDescent="0.25">
      <c r="B372" s="88" t="str">
        <v/>
      </c>
      <c r="C372" s="88" t="str">
        <v/>
      </c>
      <c r="D372" s="88" t="str">
        <v/>
      </c>
      <c r="F372" s="102" t="str">
        <v/>
      </c>
      <c r="O372" s="97">
        <v>31</v>
      </c>
      <c r="P372" s="97" t="s">
        <v>222</v>
      </c>
      <c r="Q372" s="97" t="s">
        <v>174</v>
      </c>
      <c r="R372" s="97">
        <v>13</v>
      </c>
      <c r="S372" s="97" t="s">
        <v>191</v>
      </c>
      <c r="T372" s="97" t="s">
        <v>192</v>
      </c>
      <c r="U372" s="98">
        <v>0.52262697906021494</v>
      </c>
    </row>
    <row r="373" spans="2:21" x14ac:dyDescent="0.25">
      <c r="B373" s="88" t="str">
        <v/>
      </c>
      <c r="C373" s="88" t="str">
        <v/>
      </c>
      <c r="D373" s="88" t="str">
        <v/>
      </c>
      <c r="F373" s="102" t="str">
        <v/>
      </c>
      <c r="O373" s="97">
        <v>32</v>
      </c>
      <c r="P373" s="97" t="s">
        <v>223</v>
      </c>
      <c r="Q373" s="97" t="s">
        <v>165</v>
      </c>
      <c r="R373" s="97">
        <v>1</v>
      </c>
      <c r="S373" s="97" t="s">
        <v>166</v>
      </c>
      <c r="T373" s="97" t="s">
        <v>167</v>
      </c>
      <c r="U373" s="98">
        <v>0.42129328742647498</v>
      </c>
    </row>
    <row r="374" spans="2:21" x14ac:dyDescent="0.25">
      <c r="B374" s="88" t="str">
        <v/>
      </c>
      <c r="C374" s="88" t="str">
        <v/>
      </c>
      <c r="D374" s="88" t="str">
        <v/>
      </c>
      <c r="F374" s="102" t="str">
        <v/>
      </c>
      <c r="O374" s="97">
        <v>32</v>
      </c>
      <c r="P374" s="97" t="s">
        <v>223</v>
      </c>
      <c r="Q374" s="97" t="s">
        <v>165</v>
      </c>
      <c r="R374" s="97">
        <v>2</v>
      </c>
      <c r="S374" s="97" t="s">
        <v>168</v>
      </c>
      <c r="T374" s="97" t="s">
        <v>169</v>
      </c>
      <c r="U374" s="98">
        <v>0.34170292481396103</v>
      </c>
    </row>
    <row r="375" spans="2:21" x14ac:dyDescent="0.25">
      <c r="B375" s="88" t="str">
        <v/>
      </c>
      <c r="C375" s="88" t="str">
        <v/>
      </c>
      <c r="D375" s="88" t="str">
        <v/>
      </c>
      <c r="F375" s="102" t="str">
        <v/>
      </c>
      <c r="O375" s="97">
        <v>32</v>
      </c>
      <c r="P375" s="97" t="s">
        <v>223</v>
      </c>
      <c r="Q375" s="97" t="s">
        <v>165</v>
      </c>
      <c r="R375" s="97">
        <v>3</v>
      </c>
      <c r="S375" s="97" t="s">
        <v>170</v>
      </c>
      <c r="T375" s="97" t="s">
        <v>171</v>
      </c>
      <c r="U375" s="98">
        <v>0.93796982510439009</v>
      </c>
    </row>
    <row r="376" spans="2:21" x14ac:dyDescent="0.25">
      <c r="B376" s="88" t="str">
        <v/>
      </c>
      <c r="C376" s="88" t="str">
        <v/>
      </c>
      <c r="D376" s="88" t="str">
        <v/>
      </c>
      <c r="F376" s="102" t="str">
        <v/>
      </c>
      <c r="O376" s="97">
        <v>32</v>
      </c>
      <c r="P376" s="97" t="s">
        <v>223</v>
      </c>
      <c r="Q376" s="97" t="s">
        <v>165</v>
      </c>
      <c r="R376" s="97">
        <v>4</v>
      </c>
      <c r="S376" s="97" t="s">
        <v>172</v>
      </c>
      <c r="T376" s="97" t="s">
        <v>173</v>
      </c>
      <c r="U376" s="98">
        <v>0.92719828257855308</v>
      </c>
    </row>
    <row r="377" spans="2:21" x14ac:dyDescent="0.25">
      <c r="B377" s="88" t="str">
        <v/>
      </c>
      <c r="C377" s="88" t="str">
        <v/>
      </c>
      <c r="D377" s="88" t="str">
        <v/>
      </c>
      <c r="F377" s="102" t="str">
        <v/>
      </c>
      <c r="O377" s="97">
        <v>32</v>
      </c>
      <c r="P377" s="97" t="s">
        <v>223</v>
      </c>
      <c r="Q377" s="97" t="s">
        <v>174</v>
      </c>
      <c r="R377" s="97">
        <v>1</v>
      </c>
      <c r="S377" s="97" t="s">
        <v>175</v>
      </c>
      <c r="T377" s="97" t="s">
        <v>176</v>
      </c>
      <c r="U377" s="98">
        <v>0.15099224154524801</v>
      </c>
    </row>
    <row r="378" spans="2:21" x14ac:dyDescent="0.25">
      <c r="B378" s="88" t="str">
        <v/>
      </c>
      <c r="C378" s="88" t="str">
        <v/>
      </c>
      <c r="D378" s="88" t="str">
        <v/>
      </c>
      <c r="F378" s="102" t="str">
        <v/>
      </c>
      <c r="O378" s="97">
        <v>32</v>
      </c>
      <c r="P378" s="97" t="s">
        <v>223</v>
      </c>
      <c r="Q378" s="97" t="s">
        <v>174</v>
      </c>
      <c r="R378" s="97">
        <v>2</v>
      </c>
      <c r="S378" s="97" t="s">
        <v>177</v>
      </c>
      <c r="T378" s="97" t="s">
        <v>178</v>
      </c>
      <c r="U378" s="98">
        <v>0.19813420879591101</v>
      </c>
    </row>
    <row r="379" spans="2:21" x14ac:dyDescent="0.25">
      <c r="B379" s="88" t="str">
        <v/>
      </c>
      <c r="C379" s="88" t="str">
        <v/>
      </c>
      <c r="D379" s="88" t="str">
        <v/>
      </c>
      <c r="F379" s="102" t="str">
        <v/>
      </c>
      <c r="O379" s="97">
        <v>32</v>
      </c>
      <c r="P379" s="97" t="s">
        <v>223</v>
      </c>
      <c r="Q379" s="97" t="s">
        <v>174</v>
      </c>
      <c r="R379" s="97">
        <v>3</v>
      </c>
      <c r="S379" s="97" t="s">
        <v>179</v>
      </c>
      <c r="T379" s="97" t="s">
        <v>180</v>
      </c>
      <c r="U379" s="98">
        <v>0.57564303040188203</v>
      </c>
    </row>
    <row r="380" spans="2:21" x14ac:dyDescent="0.25">
      <c r="B380" s="88" t="str">
        <v/>
      </c>
      <c r="C380" s="88" t="str">
        <v/>
      </c>
      <c r="D380" s="88" t="str">
        <v/>
      </c>
      <c r="F380" s="102" t="str">
        <v/>
      </c>
      <c r="O380" s="97">
        <v>32</v>
      </c>
      <c r="P380" s="97" t="s">
        <v>223</v>
      </c>
      <c r="Q380" s="97" t="s">
        <v>174</v>
      </c>
      <c r="R380" s="97">
        <v>4</v>
      </c>
      <c r="S380" s="97" t="s">
        <v>181</v>
      </c>
      <c r="T380" s="97" t="s">
        <v>182</v>
      </c>
      <c r="U380" s="98">
        <v>0.63506746665877312</v>
      </c>
    </row>
    <row r="381" spans="2:21" x14ac:dyDescent="0.25">
      <c r="B381" s="88" t="str">
        <v/>
      </c>
      <c r="C381" s="88" t="str">
        <v/>
      </c>
      <c r="D381" s="88" t="str">
        <v/>
      </c>
      <c r="F381" s="102" t="str">
        <v/>
      </c>
      <c r="O381" s="97">
        <v>32</v>
      </c>
      <c r="P381" s="97" t="s">
        <v>223</v>
      </c>
      <c r="Q381" s="97" t="s">
        <v>174</v>
      </c>
      <c r="R381" s="97">
        <v>5</v>
      </c>
      <c r="S381" s="97" t="s">
        <v>183</v>
      </c>
      <c r="T381" s="97" t="s">
        <v>184</v>
      </c>
      <c r="U381" s="98">
        <v>0.45232977874588398</v>
      </c>
    </row>
    <row r="382" spans="2:21" x14ac:dyDescent="0.25">
      <c r="B382" s="88" t="str">
        <v/>
      </c>
      <c r="C382" s="88" t="str">
        <v/>
      </c>
      <c r="D382" s="88" t="str">
        <v/>
      </c>
      <c r="F382" s="102" t="str">
        <v/>
      </c>
      <c r="O382" s="97">
        <v>32</v>
      </c>
      <c r="P382" s="97" t="s">
        <v>223</v>
      </c>
      <c r="Q382" s="97" t="s">
        <v>174</v>
      </c>
      <c r="R382" s="97">
        <v>6</v>
      </c>
      <c r="S382" s="97" t="s">
        <v>185</v>
      </c>
      <c r="T382" s="97" t="s">
        <v>186</v>
      </c>
      <c r="U382" s="98">
        <v>0.51794886861491096</v>
      </c>
    </row>
    <row r="383" spans="2:21" x14ac:dyDescent="0.25">
      <c r="B383" s="88" t="str">
        <v/>
      </c>
      <c r="C383" s="88" t="str">
        <v/>
      </c>
      <c r="D383" s="88" t="str">
        <v/>
      </c>
      <c r="F383" s="102" t="str">
        <v/>
      </c>
      <c r="O383" s="97">
        <v>32</v>
      </c>
      <c r="P383" s="97" t="s">
        <v>223</v>
      </c>
      <c r="Q383" s="97" t="s">
        <v>174</v>
      </c>
      <c r="R383" s="97">
        <v>11</v>
      </c>
      <c r="S383" s="97" t="s">
        <v>187</v>
      </c>
      <c r="T383" s="97" t="s">
        <v>188</v>
      </c>
      <c r="U383" s="98">
        <v>0.16257139273426099</v>
      </c>
    </row>
    <row r="384" spans="2:21" x14ac:dyDescent="0.25">
      <c r="B384" s="88" t="str">
        <v/>
      </c>
      <c r="C384" s="88" t="str">
        <v/>
      </c>
      <c r="D384" s="88" t="str">
        <v/>
      </c>
      <c r="F384" s="102" t="str">
        <v/>
      </c>
      <c r="O384" s="97">
        <v>32</v>
      </c>
      <c r="P384" s="97" t="s">
        <v>223</v>
      </c>
      <c r="Q384" s="97" t="s">
        <v>174</v>
      </c>
      <c r="R384" s="97">
        <v>12</v>
      </c>
      <c r="S384" s="97" t="s">
        <v>189</v>
      </c>
      <c r="T384" s="97" t="s">
        <v>190</v>
      </c>
      <c r="U384" s="98">
        <v>0.570623287688514</v>
      </c>
    </row>
    <row r="385" spans="2:21" x14ac:dyDescent="0.25">
      <c r="B385" s="88" t="str">
        <v/>
      </c>
      <c r="C385" s="88" t="str">
        <v/>
      </c>
      <c r="D385" s="88" t="str">
        <v/>
      </c>
      <c r="F385" s="102" t="str">
        <v/>
      </c>
      <c r="O385" s="97">
        <v>32</v>
      </c>
      <c r="P385" s="97" t="s">
        <v>223</v>
      </c>
      <c r="Q385" s="97" t="s">
        <v>174</v>
      </c>
      <c r="R385" s="97">
        <v>13</v>
      </c>
      <c r="S385" s="97" t="s">
        <v>191</v>
      </c>
      <c r="T385" s="97" t="s">
        <v>192</v>
      </c>
      <c r="U385" s="98">
        <v>0.52262697906021494</v>
      </c>
    </row>
    <row r="386" spans="2:21" x14ac:dyDescent="0.25">
      <c r="B386" s="88" t="str">
        <v/>
      </c>
      <c r="C386" s="88" t="str">
        <v/>
      </c>
      <c r="D386" s="88" t="str">
        <v/>
      </c>
      <c r="F386" s="102" t="str">
        <v/>
      </c>
      <c r="O386" s="97">
        <v>33</v>
      </c>
      <c r="P386" s="97" t="s">
        <v>224</v>
      </c>
      <c r="Q386" s="97" t="s">
        <v>174</v>
      </c>
      <c r="R386" s="97">
        <v>1</v>
      </c>
      <c r="S386" s="97" t="s">
        <v>175</v>
      </c>
      <c r="T386" s="97" t="s">
        <v>176</v>
      </c>
      <c r="U386" s="98">
        <v>0.15099224154524801</v>
      </c>
    </row>
    <row r="387" spans="2:21" x14ac:dyDescent="0.25">
      <c r="B387" s="88" t="str">
        <v/>
      </c>
      <c r="C387" s="88" t="str">
        <v/>
      </c>
      <c r="D387" s="88" t="str">
        <v/>
      </c>
      <c r="F387" s="102" t="str">
        <v/>
      </c>
      <c r="O387" s="97">
        <v>33</v>
      </c>
      <c r="P387" s="97" t="s">
        <v>224</v>
      </c>
      <c r="Q387" s="97" t="s">
        <v>174</v>
      </c>
      <c r="R387" s="97">
        <v>2</v>
      </c>
      <c r="S387" s="97" t="s">
        <v>177</v>
      </c>
      <c r="T387" s="97" t="s">
        <v>178</v>
      </c>
      <c r="U387" s="98">
        <v>0.19813420879591101</v>
      </c>
    </row>
    <row r="388" spans="2:21" x14ac:dyDescent="0.25">
      <c r="B388" s="88" t="str">
        <v/>
      </c>
      <c r="C388" s="88" t="str">
        <v/>
      </c>
      <c r="D388" s="88" t="str">
        <v/>
      </c>
      <c r="F388" s="102" t="str">
        <v/>
      </c>
      <c r="O388" s="97">
        <v>33</v>
      </c>
      <c r="P388" s="97" t="s">
        <v>224</v>
      </c>
      <c r="Q388" s="97" t="s">
        <v>174</v>
      </c>
      <c r="R388" s="97">
        <v>3</v>
      </c>
      <c r="S388" s="97" t="s">
        <v>179</v>
      </c>
      <c r="T388" s="97" t="s">
        <v>180</v>
      </c>
      <c r="U388" s="98">
        <v>0.57564303040188203</v>
      </c>
    </row>
    <row r="389" spans="2:21" x14ac:dyDescent="0.25">
      <c r="B389" s="88" t="str">
        <v/>
      </c>
      <c r="C389" s="88" t="str">
        <v/>
      </c>
      <c r="D389" s="88" t="str">
        <v/>
      </c>
      <c r="F389" s="102" t="str">
        <v/>
      </c>
      <c r="O389" s="97">
        <v>33</v>
      </c>
      <c r="P389" s="97" t="s">
        <v>224</v>
      </c>
      <c r="Q389" s="97" t="s">
        <v>174</v>
      </c>
      <c r="R389" s="97">
        <v>4</v>
      </c>
      <c r="S389" s="97" t="s">
        <v>181</v>
      </c>
      <c r="T389" s="97" t="s">
        <v>182</v>
      </c>
      <c r="U389" s="98">
        <v>0.63506746665877312</v>
      </c>
    </row>
    <row r="390" spans="2:21" x14ac:dyDescent="0.25">
      <c r="B390" s="88" t="str">
        <v/>
      </c>
      <c r="C390" s="88" t="str">
        <v/>
      </c>
      <c r="D390" s="88" t="str">
        <v/>
      </c>
      <c r="F390" s="102" t="str">
        <v/>
      </c>
      <c r="O390" s="97">
        <v>33</v>
      </c>
      <c r="P390" s="97" t="s">
        <v>224</v>
      </c>
      <c r="Q390" s="97" t="s">
        <v>174</v>
      </c>
      <c r="R390" s="97">
        <v>5</v>
      </c>
      <c r="S390" s="97" t="s">
        <v>183</v>
      </c>
      <c r="T390" s="97" t="s">
        <v>184</v>
      </c>
      <c r="U390" s="98">
        <v>0.45232977874588398</v>
      </c>
    </row>
    <row r="391" spans="2:21" x14ac:dyDescent="0.25">
      <c r="B391" s="88" t="str">
        <v/>
      </c>
      <c r="C391" s="88" t="str">
        <v/>
      </c>
      <c r="D391" s="88" t="str">
        <v/>
      </c>
      <c r="F391" s="102" t="str">
        <v/>
      </c>
      <c r="O391" s="97">
        <v>33</v>
      </c>
      <c r="P391" s="97" t="s">
        <v>224</v>
      </c>
      <c r="Q391" s="97" t="s">
        <v>174</v>
      </c>
      <c r="R391" s="97">
        <v>6</v>
      </c>
      <c r="S391" s="97" t="s">
        <v>185</v>
      </c>
      <c r="T391" s="97" t="s">
        <v>186</v>
      </c>
      <c r="U391" s="98">
        <v>0.51794886861491096</v>
      </c>
    </row>
    <row r="392" spans="2:21" x14ac:dyDescent="0.25">
      <c r="B392" s="88" t="str">
        <v/>
      </c>
      <c r="C392" s="88" t="str">
        <v/>
      </c>
      <c r="D392" s="88" t="str">
        <v/>
      </c>
      <c r="F392" s="102" t="str">
        <v/>
      </c>
      <c r="O392" s="97">
        <v>33</v>
      </c>
      <c r="P392" s="97" t="s">
        <v>224</v>
      </c>
      <c r="Q392" s="97" t="s">
        <v>174</v>
      </c>
      <c r="R392" s="97">
        <v>11</v>
      </c>
      <c r="S392" s="97" t="s">
        <v>187</v>
      </c>
      <c r="T392" s="97" t="s">
        <v>188</v>
      </c>
      <c r="U392" s="98">
        <v>0.16257139273426099</v>
      </c>
    </row>
    <row r="393" spans="2:21" x14ac:dyDescent="0.25">
      <c r="B393" s="88" t="str">
        <v/>
      </c>
      <c r="C393" s="88" t="str">
        <v/>
      </c>
      <c r="D393" s="88" t="str">
        <v/>
      </c>
      <c r="F393" s="102" t="str">
        <v/>
      </c>
      <c r="O393" s="97">
        <v>33</v>
      </c>
      <c r="P393" s="97" t="s">
        <v>224</v>
      </c>
      <c r="Q393" s="97" t="s">
        <v>174</v>
      </c>
      <c r="R393" s="97">
        <v>12</v>
      </c>
      <c r="S393" s="97" t="s">
        <v>189</v>
      </c>
      <c r="T393" s="97" t="s">
        <v>190</v>
      </c>
      <c r="U393" s="98">
        <v>0.570623287688514</v>
      </c>
    </row>
    <row r="394" spans="2:21" x14ac:dyDescent="0.25">
      <c r="B394" s="88" t="str">
        <v/>
      </c>
      <c r="C394" s="88" t="str">
        <v/>
      </c>
      <c r="D394" s="88" t="str">
        <v/>
      </c>
      <c r="F394" s="102" t="str">
        <v/>
      </c>
      <c r="O394" s="97">
        <v>33</v>
      </c>
      <c r="P394" s="97" t="s">
        <v>224</v>
      </c>
      <c r="Q394" s="97" t="s">
        <v>174</v>
      </c>
      <c r="R394" s="97">
        <v>13</v>
      </c>
      <c r="S394" s="97" t="s">
        <v>191</v>
      </c>
      <c r="T394" s="97" t="s">
        <v>192</v>
      </c>
      <c r="U394" s="98">
        <v>0.52262697906021494</v>
      </c>
    </row>
    <row r="395" spans="2:21" x14ac:dyDescent="0.25">
      <c r="B395" s="88" t="str">
        <v/>
      </c>
      <c r="C395" s="88" t="str">
        <v/>
      </c>
      <c r="D395" s="88" t="str">
        <v/>
      </c>
      <c r="F395" s="102" t="str">
        <v/>
      </c>
      <c r="O395" s="97">
        <v>34</v>
      </c>
      <c r="P395" s="97" t="s">
        <v>225</v>
      </c>
      <c r="Q395" s="97" t="s">
        <v>165</v>
      </c>
      <c r="R395" s="97">
        <v>1</v>
      </c>
      <c r="S395" s="97" t="s">
        <v>166</v>
      </c>
      <c r="T395" s="97" t="s">
        <v>167</v>
      </c>
      <c r="U395" s="98">
        <v>0.42129328742647498</v>
      </c>
    </row>
    <row r="396" spans="2:21" x14ac:dyDescent="0.25">
      <c r="B396" s="88" t="str">
        <v/>
      </c>
      <c r="C396" s="88" t="str">
        <v/>
      </c>
      <c r="D396" s="88" t="str">
        <v/>
      </c>
      <c r="F396" s="102" t="str">
        <v/>
      </c>
      <c r="O396" s="97">
        <v>34</v>
      </c>
      <c r="P396" s="97" t="s">
        <v>225</v>
      </c>
      <c r="Q396" s="97" t="s">
        <v>165</v>
      </c>
      <c r="R396" s="97">
        <v>2</v>
      </c>
      <c r="S396" s="97" t="s">
        <v>168</v>
      </c>
      <c r="T396" s="97" t="s">
        <v>169</v>
      </c>
      <c r="U396" s="98">
        <v>0.34170292481396103</v>
      </c>
    </row>
    <row r="397" spans="2:21" x14ac:dyDescent="0.25">
      <c r="B397" s="88" t="str">
        <v/>
      </c>
      <c r="C397" s="88" t="str">
        <v/>
      </c>
      <c r="D397" s="88" t="str">
        <v/>
      </c>
      <c r="F397" s="102" t="str">
        <v/>
      </c>
      <c r="O397" s="97">
        <v>34</v>
      </c>
      <c r="P397" s="97" t="s">
        <v>225</v>
      </c>
      <c r="Q397" s="97" t="s">
        <v>165</v>
      </c>
      <c r="R397" s="97">
        <v>3</v>
      </c>
      <c r="S397" s="97" t="s">
        <v>170</v>
      </c>
      <c r="T397" s="97" t="s">
        <v>171</v>
      </c>
      <c r="U397" s="98">
        <v>0.93796982510439009</v>
      </c>
    </row>
    <row r="398" spans="2:21" x14ac:dyDescent="0.25">
      <c r="B398" s="88" t="str">
        <v/>
      </c>
      <c r="C398" s="88" t="str">
        <v/>
      </c>
      <c r="D398" s="88" t="str">
        <v/>
      </c>
      <c r="F398" s="102" t="str">
        <v/>
      </c>
      <c r="O398" s="97">
        <v>34</v>
      </c>
      <c r="P398" s="97" t="s">
        <v>225</v>
      </c>
      <c r="Q398" s="97" t="s">
        <v>165</v>
      </c>
      <c r="R398" s="97">
        <v>4</v>
      </c>
      <c r="S398" s="97" t="s">
        <v>172</v>
      </c>
      <c r="T398" s="97" t="s">
        <v>173</v>
      </c>
      <c r="U398" s="98">
        <v>0.92719828257855308</v>
      </c>
    </row>
    <row r="399" spans="2:21" x14ac:dyDescent="0.25">
      <c r="B399" s="88" t="str">
        <v/>
      </c>
      <c r="C399" s="88" t="str">
        <v/>
      </c>
      <c r="D399" s="88" t="str">
        <v/>
      </c>
      <c r="F399" s="102" t="str">
        <v/>
      </c>
      <c r="O399" s="97">
        <v>34</v>
      </c>
      <c r="P399" s="97" t="s">
        <v>225</v>
      </c>
      <c r="Q399" s="97" t="s">
        <v>174</v>
      </c>
      <c r="R399" s="97">
        <v>1</v>
      </c>
      <c r="S399" s="97" t="s">
        <v>175</v>
      </c>
      <c r="T399" s="97" t="s">
        <v>176</v>
      </c>
      <c r="U399" s="98">
        <v>0.15099224154524801</v>
      </c>
    </row>
    <row r="400" spans="2:21" x14ac:dyDescent="0.25">
      <c r="B400" s="88" t="str">
        <v/>
      </c>
      <c r="C400" s="88" t="str">
        <v/>
      </c>
      <c r="D400" s="88" t="str">
        <v/>
      </c>
      <c r="F400" s="102" t="str">
        <v/>
      </c>
      <c r="O400" s="97">
        <v>34</v>
      </c>
      <c r="P400" s="97" t="s">
        <v>225</v>
      </c>
      <c r="Q400" s="97" t="s">
        <v>174</v>
      </c>
      <c r="R400" s="97">
        <v>2</v>
      </c>
      <c r="S400" s="97" t="s">
        <v>177</v>
      </c>
      <c r="T400" s="97" t="s">
        <v>178</v>
      </c>
      <c r="U400" s="98">
        <v>0.19813420879591101</v>
      </c>
    </row>
    <row r="401" spans="2:21" x14ac:dyDescent="0.25">
      <c r="B401" s="88" t="str">
        <v/>
      </c>
      <c r="C401" s="88" t="str">
        <v/>
      </c>
      <c r="D401" s="88" t="str">
        <v/>
      </c>
      <c r="F401" s="102" t="str">
        <v/>
      </c>
      <c r="O401" s="97">
        <v>34</v>
      </c>
      <c r="P401" s="97" t="s">
        <v>225</v>
      </c>
      <c r="Q401" s="97" t="s">
        <v>174</v>
      </c>
      <c r="R401" s="97">
        <v>3</v>
      </c>
      <c r="S401" s="97" t="s">
        <v>179</v>
      </c>
      <c r="T401" s="97" t="s">
        <v>180</v>
      </c>
      <c r="U401" s="98">
        <v>0.57564303040188203</v>
      </c>
    </row>
    <row r="402" spans="2:21" x14ac:dyDescent="0.25">
      <c r="B402" s="88" t="str">
        <v/>
      </c>
      <c r="C402" s="88" t="str">
        <v/>
      </c>
      <c r="D402" s="88" t="str">
        <v/>
      </c>
      <c r="F402" s="102" t="str">
        <v/>
      </c>
      <c r="O402" s="97">
        <v>34</v>
      </c>
      <c r="P402" s="97" t="s">
        <v>225</v>
      </c>
      <c r="Q402" s="97" t="s">
        <v>174</v>
      </c>
      <c r="R402" s="97">
        <v>4</v>
      </c>
      <c r="S402" s="97" t="s">
        <v>181</v>
      </c>
      <c r="T402" s="97" t="s">
        <v>182</v>
      </c>
      <c r="U402" s="98">
        <v>0.63506746665877312</v>
      </c>
    </row>
    <row r="403" spans="2:21" x14ac:dyDescent="0.25">
      <c r="B403" s="88" t="str">
        <v/>
      </c>
      <c r="C403" s="88" t="str">
        <v/>
      </c>
      <c r="D403" s="88" t="str">
        <v/>
      </c>
      <c r="F403" s="102" t="str">
        <v/>
      </c>
      <c r="O403" s="97">
        <v>34</v>
      </c>
      <c r="P403" s="97" t="s">
        <v>225</v>
      </c>
      <c r="Q403" s="97" t="s">
        <v>174</v>
      </c>
      <c r="R403" s="97">
        <v>5</v>
      </c>
      <c r="S403" s="97" t="s">
        <v>183</v>
      </c>
      <c r="T403" s="97" t="s">
        <v>184</v>
      </c>
      <c r="U403" s="98">
        <v>0.45232977874588398</v>
      </c>
    </row>
    <row r="404" spans="2:21" x14ac:dyDescent="0.25">
      <c r="B404" s="88" t="str">
        <v/>
      </c>
      <c r="C404" s="88" t="str">
        <v/>
      </c>
      <c r="D404" s="88" t="str">
        <v/>
      </c>
      <c r="F404" s="102" t="str">
        <v/>
      </c>
      <c r="O404" s="97">
        <v>34</v>
      </c>
      <c r="P404" s="97" t="s">
        <v>225</v>
      </c>
      <c r="Q404" s="97" t="s">
        <v>174</v>
      </c>
      <c r="R404" s="97">
        <v>6</v>
      </c>
      <c r="S404" s="97" t="s">
        <v>185</v>
      </c>
      <c r="T404" s="97" t="s">
        <v>186</v>
      </c>
      <c r="U404" s="98">
        <v>0.51794886861491096</v>
      </c>
    </row>
    <row r="405" spans="2:21" x14ac:dyDescent="0.25">
      <c r="B405" s="88" t="str">
        <v/>
      </c>
      <c r="C405" s="88" t="str">
        <v/>
      </c>
      <c r="D405" s="88" t="str">
        <v/>
      </c>
      <c r="F405" s="102" t="str">
        <v/>
      </c>
      <c r="O405" s="97">
        <v>34</v>
      </c>
      <c r="P405" s="97" t="s">
        <v>225</v>
      </c>
      <c r="Q405" s="97" t="s">
        <v>174</v>
      </c>
      <c r="R405" s="97">
        <v>11</v>
      </c>
      <c r="S405" s="97" t="s">
        <v>187</v>
      </c>
      <c r="T405" s="97" t="s">
        <v>188</v>
      </c>
      <c r="U405" s="98">
        <v>0.16257139273426099</v>
      </c>
    </row>
    <row r="406" spans="2:21" x14ac:dyDescent="0.25">
      <c r="B406" s="88" t="str">
        <v/>
      </c>
      <c r="C406" s="88" t="str">
        <v/>
      </c>
      <c r="D406" s="88" t="str">
        <v/>
      </c>
      <c r="F406" s="102" t="str">
        <v/>
      </c>
      <c r="O406" s="97">
        <v>34</v>
      </c>
      <c r="P406" s="97" t="s">
        <v>225</v>
      </c>
      <c r="Q406" s="97" t="s">
        <v>174</v>
      </c>
      <c r="R406" s="97">
        <v>12</v>
      </c>
      <c r="S406" s="97" t="s">
        <v>189</v>
      </c>
      <c r="T406" s="97" t="s">
        <v>190</v>
      </c>
      <c r="U406" s="98">
        <v>0.570623287688514</v>
      </c>
    </row>
    <row r="407" spans="2:21" x14ac:dyDescent="0.25">
      <c r="B407" s="88" t="str">
        <v/>
      </c>
      <c r="C407" s="88" t="str">
        <v/>
      </c>
      <c r="D407" s="88" t="str">
        <v/>
      </c>
      <c r="F407" s="102" t="str">
        <v/>
      </c>
      <c r="O407" s="97">
        <v>34</v>
      </c>
      <c r="P407" s="97" t="s">
        <v>225</v>
      </c>
      <c r="Q407" s="97" t="s">
        <v>174</v>
      </c>
      <c r="R407" s="97">
        <v>13</v>
      </c>
      <c r="S407" s="97" t="s">
        <v>191</v>
      </c>
      <c r="T407" s="97" t="s">
        <v>192</v>
      </c>
      <c r="U407" s="98">
        <v>0.52262697906021494</v>
      </c>
    </row>
    <row r="408" spans="2:21" x14ac:dyDescent="0.25">
      <c r="B408" s="88" t="str">
        <v/>
      </c>
      <c r="C408" s="88" t="str">
        <v/>
      </c>
      <c r="D408" s="88" t="str">
        <v/>
      </c>
      <c r="F408" s="102" t="str">
        <v/>
      </c>
      <c r="O408" s="97">
        <v>35</v>
      </c>
      <c r="P408" s="97" t="s">
        <v>226</v>
      </c>
      <c r="Q408" s="97" t="s">
        <v>165</v>
      </c>
      <c r="R408" s="97">
        <v>1</v>
      </c>
      <c r="S408" s="97" t="s">
        <v>166</v>
      </c>
      <c r="T408" s="97" t="s">
        <v>167</v>
      </c>
      <c r="U408" s="98">
        <v>0.42129328742647498</v>
      </c>
    </row>
    <row r="409" spans="2:21" x14ac:dyDescent="0.25">
      <c r="B409" s="88" t="str">
        <v/>
      </c>
      <c r="C409" s="88" t="str">
        <v/>
      </c>
      <c r="D409" s="88" t="str">
        <v/>
      </c>
      <c r="F409" s="102" t="str">
        <v/>
      </c>
      <c r="O409" s="97">
        <v>35</v>
      </c>
      <c r="P409" s="97" t="s">
        <v>226</v>
      </c>
      <c r="Q409" s="97" t="s">
        <v>165</v>
      </c>
      <c r="R409" s="97">
        <v>2</v>
      </c>
      <c r="S409" s="97" t="s">
        <v>168</v>
      </c>
      <c r="T409" s="97" t="s">
        <v>169</v>
      </c>
      <c r="U409" s="98">
        <v>0.34170292481396103</v>
      </c>
    </row>
    <row r="410" spans="2:21" x14ac:dyDescent="0.25">
      <c r="B410" s="88" t="str">
        <v/>
      </c>
      <c r="C410" s="88" t="str">
        <v/>
      </c>
      <c r="D410" s="88" t="str">
        <v/>
      </c>
      <c r="F410" s="102" t="str">
        <v/>
      </c>
      <c r="O410" s="97">
        <v>35</v>
      </c>
      <c r="P410" s="97" t="s">
        <v>226</v>
      </c>
      <c r="Q410" s="97" t="s">
        <v>165</v>
      </c>
      <c r="R410" s="97">
        <v>3</v>
      </c>
      <c r="S410" s="97" t="s">
        <v>170</v>
      </c>
      <c r="T410" s="97" t="s">
        <v>171</v>
      </c>
      <c r="U410" s="98">
        <v>0.93796982510439009</v>
      </c>
    </row>
    <row r="411" spans="2:21" x14ac:dyDescent="0.25">
      <c r="B411" s="88" t="str">
        <v/>
      </c>
      <c r="C411" s="88" t="str">
        <v/>
      </c>
      <c r="D411" s="88" t="str">
        <v/>
      </c>
      <c r="F411" s="102" t="str">
        <v/>
      </c>
      <c r="O411" s="97">
        <v>35</v>
      </c>
      <c r="P411" s="97" t="s">
        <v>226</v>
      </c>
      <c r="Q411" s="97" t="s">
        <v>165</v>
      </c>
      <c r="R411" s="97">
        <v>4</v>
      </c>
      <c r="S411" s="97" t="s">
        <v>172</v>
      </c>
      <c r="T411" s="97" t="s">
        <v>173</v>
      </c>
      <c r="U411" s="98">
        <v>0.92719828257855308</v>
      </c>
    </row>
    <row r="412" spans="2:21" x14ac:dyDescent="0.25">
      <c r="B412" s="88" t="str">
        <v/>
      </c>
      <c r="C412" s="88" t="str">
        <v/>
      </c>
      <c r="D412" s="88" t="str">
        <v/>
      </c>
      <c r="F412" s="102" t="str">
        <v/>
      </c>
      <c r="O412" s="97">
        <v>35</v>
      </c>
      <c r="P412" s="97" t="s">
        <v>226</v>
      </c>
      <c r="Q412" s="97" t="s">
        <v>174</v>
      </c>
      <c r="R412" s="97">
        <v>1</v>
      </c>
      <c r="S412" s="97" t="s">
        <v>175</v>
      </c>
      <c r="T412" s="97" t="s">
        <v>176</v>
      </c>
      <c r="U412" s="98">
        <v>0.15099224154524801</v>
      </c>
    </row>
    <row r="413" spans="2:21" x14ac:dyDescent="0.25">
      <c r="B413" s="88" t="str">
        <v/>
      </c>
      <c r="C413" s="88" t="str">
        <v/>
      </c>
      <c r="D413" s="88" t="str">
        <v/>
      </c>
      <c r="F413" s="102" t="str">
        <v/>
      </c>
      <c r="O413" s="97">
        <v>35</v>
      </c>
      <c r="P413" s="97" t="s">
        <v>226</v>
      </c>
      <c r="Q413" s="97" t="s">
        <v>174</v>
      </c>
      <c r="R413" s="97">
        <v>2</v>
      </c>
      <c r="S413" s="97" t="s">
        <v>177</v>
      </c>
      <c r="T413" s="97" t="s">
        <v>178</v>
      </c>
      <c r="U413" s="98">
        <v>0.19813420879591101</v>
      </c>
    </row>
    <row r="414" spans="2:21" x14ac:dyDescent="0.25">
      <c r="B414" s="88" t="str">
        <v/>
      </c>
      <c r="C414" s="88" t="str">
        <v/>
      </c>
      <c r="D414" s="88" t="str">
        <v/>
      </c>
      <c r="F414" s="102" t="str">
        <v/>
      </c>
      <c r="O414" s="97">
        <v>35</v>
      </c>
      <c r="P414" s="97" t="s">
        <v>226</v>
      </c>
      <c r="Q414" s="97" t="s">
        <v>174</v>
      </c>
      <c r="R414" s="97">
        <v>3</v>
      </c>
      <c r="S414" s="97" t="s">
        <v>179</v>
      </c>
      <c r="T414" s="97" t="s">
        <v>180</v>
      </c>
      <c r="U414" s="98">
        <v>0.57564303040188203</v>
      </c>
    </row>
    <row r="415" spans="2:21" x14ac:dyDescent="0.25">
      <c r="B415" s="88" t="str">
        <v/>
      </c>
      <c r="C415" s="88" t="str">
        <v/>
      </c>
      <c r="D415" s="88" t="str">
        <v/>
      </c>
      <c r="F415" s="102" t="str">
        <v/>
      </c>
      <c r="O415" s="97">
        <v>35</v>
      </c>
      <c r="P415" s="97" t="s">
        <v>226</v>
      </c>
      <c r="Q415" s="97" t="s">
        <v>174</v>
      </c>
      <c r="R415" s="97">
        <v>4</v>
      </c>
      <c r="S415" s="97" t="s">
        <v>181</v>
      </c>
      <c r="T415" s="97" t="s">
        <v>182</v>
      </c>
      <c r="U415" s="98">
        <v>0.63506746665877312</v>
      </c>
    </row>
    <row r="416" spans="2:21" x14ac:dyDescent="0.25">
      <c r="B416" s="88" t="str">
        <v/>
      </c>
      <c r="C416" s="88" t="str">
        <v/>
      </c>
      <c r="D416" s="88" t="str">
        <v/>
      </c>
      <c r="F416" s="102" t="str">
        <v/>
      </c>
      <c r="O416" s="97">
        <v>35</v>
      </c>
      <c r="P416" s="97" t="s">
        <v>226</v>
      </c>
      <c r="Q416" s="97" t="s">
        <v>174</v>
      </c>
      <c r="R416" s="97">
        <v>5</v>
      </c>
      <c r="S416" s="97" t="s">
        <v>183</v>
      </c>
      <c r="T416" s="97" t="s">
        <v>184</v>
      </c>
      <c r="U416" s="98">
        <v>0.45232977874588398</v>
      </c>
    </row>
    <row r="417" spans="2:21" x14ac:dyDescent="0.25">
      <c r="B417" s="88" t="str">
        <v/>
      </c>
      <c r="C417" s="88" t="str">
        <v/>
      </c>
      <c r="D417" s="88" t="str">
        <v/>
      </c>
      <c r="F417" s="102" t="str">
        <v/>
      </c>
      <c r="O417" s="97">
        <v>35</v>
      </c>
      <c r="P417" s="97" t="s">
        <v>226</v>
      </c>
      <c r="Q417" s="97" t="s">
        <v>174</v>
      </c>
      <c r="R417" s="97">
        <v>6</v>
      </c>
      <c r="S417" s="97" t="s">
        <v>185</v>
      </c>
      <c r="T417" s="97" t="s">
        <v>186</v>
      </c>
      <c r="U417" s="98">
        <v>0.51794886861491096</v>
      </c>
    </row>
    <row r="418" spans="2:21" x14ac:dyDescent="0.25">
      <c r="B418" s="88" t="str">
        <v/>
      </c>
      <c r="C418" s="88" t="str">
        <v/>
      </c>
      <c r="D418" s="88" t="str">
        <v/>
      </c>
      <c r="F418" s="102" t="str">
        <v/>
      </c>
      <c r="O418" s="97">
        <v>35</v>
      </c>
      <c r="P418" s="97" t="s">
        <v>226</v>
      </c>
      <c r="Q418" s="97" t="s">
        <v>174</v>
      </c>
      <c r="R418" s="97">
        <v>11</v>
      </c>
      <c r="S418" s="97" t="s">
        <v>187</v>
      </c>
      <c r="T418" s="97" t="s">
        <v>188</v>
      </c>
      <c r="U418" s="98">
        <v>0.16257139273426099</v>
      </c>
    </row>
    <row r="419" spans="2:21" x14ac:dyDescent="0.25">
      <c r="B419" s="88" t="str">
        <v/>
      </c>
      <c r="C419" s="88" t="str">
        <v/>
      </c>
      <c r="D419" s="88" t="str">
        <v/>
      </c>
      <c r="F419" s="102" t="str">
        <v/>
      </c>
      <c r="O419" s="97">
        <v>35</v>
      </c>
      <c r="P419" s="97" t="s">
        <v>226</v>
      </c>
      <c r="Q419" s="97" t="s">
        <v>174</v>
      </c>
      <c r="R419" s="97">
        <v>12</v>
      </c>
      <c r="S419" s="97" t="s">
        <v>189</v>
      </c>
      <c r="T419" s="97" t="s">
        <v>190</v>
      </c>
      <c r="U419" s="98">
        <v>0.570623287688514</v>
      </c>
    </row>
    <row r="420" spans="2:21" x14ac:dyDescent="0.25">
      <c r="B420" s="88" t="str">
        <v/>
      </c>
      <c r="C420" s="88" t="str">
        <v/>
      </c>
      <c r="D420" s="88" t="str">
        <v/>
      </c>
      <c r="F420" s="102" t="str">
        <v/>
      </c>
      <c r="O420" s="97">
        <v>35</v>
      </c>
      <c r="P420" s="97" t="s">
        <v>226</v>
      </c>
      <c r="Q420" s="97" t="s">
        <v>174</v>
      </c>
      <c r="R420" s="97">
        <v>13</v>
      </c>
      <c r="S420" s="97" t="s">
        <v>191</v>
      </c>
      <c r="T420" s="97" t="s">
        <v>192</v>
      </c>
      <c r="U420" s="98">
        <v>0.52262697906021494</v>
      </c>
    </row>
    <row r="421" spans="2:21" x14ac:dyDescent="0.25">
      <c r="B421" s="88" t="str">
        <v/>
      </c>
      <c r="C421" s="88" t="str">
        <v/>
      </c>
      <c r="D421" s="88" t="str">
        <v/>
      </c>
      <c r="F421" s="102" t="str">
        <v/>
      </c>
      <c r="O421" s="97">
        <v>36</v>
      </c>
      <c r="P421" s="97" t="s">
        <v>227</v>
      </c>
      <c r="Q421" s="97" t="s">
        <v>165</v>
      </c>
      <c r="R421" s="97">
        <v>1</v>
      </c>
      <c r="S421" s="97" t="s">
        <v>166</v>
      </c>
      <c r="T421" s="97" t="s">
        <v>167</v>
      </c>
      <c r="U421" s="98">
        <v>0.42129328742647498</v>
      </c>
    </row>
    <row r="422" spans="2:21" x14ac:dyDescent="0.25">
      <c r="B422" s="88" t="str">
        <v/>
      </c>
      <c r="C422" s="88" t="str">
        <v/>
      </c>
      <c r="D422" s="88" t="str">
        <v/>
      </c>
      <c r="F422" s="102" t="str">
        <v/>
      </c>
      <c r="O422" s="97">
        <v>36</v>
      </c>
      <c r="P422" s="97" t="s">
        <v>227</v>
      </c>
      <c r="Q422" s="97" t="s">
        <v>165</v>
      </c>
      <c r="R422" s="97">
        <v>2</v>
      </c>
      <c r="S422" s="97" t="s">
        <v>168</v>
      </c>
      <c r="T422" s="97" t="s">
        <v>169</v>
      </c>
      <c r="U422" s="98">
        <v>0.34170292481396103</v>
      </c>
    </row>
    <row r="423" spans="2:21" x14ac:dyDescent="0.25">
      <c r="B423" s="88" t="str">
        <v/>
      </c>
      <c r="C423" s="88" t="str">
        <v/>
      </c>
      <c r="D423" s="88" t="str">
        <v/>
      </c>
      <c r="F423" s="102" t="str">
        <v/>
      </c>
      <c r="O423" s="97">
        <v>36</v>
      </c>
      <c r="P423" s="97" t="s">
        <v>227</v>
      </c>
      <c r="Q423" s="97" t="s">
        <v>165</v>
      </c>
      <c r="R423" s="97">
        <v>3</v>
      </c>
      <c r="S423" s="97" t="s">
        <v>170</v>
      </c>
      <c r="T423" s="97" t="s">
        <v>171</v>
      </c>
      <c r="U423" s="98">
        <v>0.93796982510439009</v>
      </c>
    </row>
    <row r="424" spans="2:21" x14ac:dyDescent="0.25">
      <c r="B424" s="88" t="str">
        <v/>
      </c>
      <c r="C424" s="88" t="str">
        <v/>
      </c>
      <c r="D424" s="88" t="str">
        <v/>
      </c>
      <c r="F424" s="102" t="str">
        <v/>
      </c>
      <c r="O424" s="97">
        <v>36</v>
      </c>
      <c r="P424" s="97" t="s">
        <v>227</v>
      </c>
      <c r="Q424" s="97" t="s">
        <v>165</v>
      </c>
      <c r="R424" s="97">
        <v>4</v>
      </c>
      <c r="S424" s="97" t="s">
        <v>172</v>
      </c>
      <c r="T424" s="97" t="s">
        <v>173</v>
      </c>
      <c r="U424" s="98">
        <v>0.92719828257855308</v>
      </c>
    </row>
    <row r="425" spans="2:21" x14ac:dyDescent="0.25">
      <c r="B425" s="88" t="str">
        <v/>
      </c>
      <c r="C425" s="88" t="str">
        <v/>
      </c>
      <c r="D425" s="88" t="str">
        <v/>
      </c>
      <c r="F425" s="102" t="str">
        <v/>
      </c>
      <c r="O425" s="97">
        <v>36</v>
      </c>
      <c r="P425" s="97" t="s">
        <v>227</v>
      </c>
      <c r="Q425" s="97" t="s">
        <v>174</v>
      </c>
      <c r="R425" s="97">
        <v>1</v>
      </c>
      <c r="S425" s="97" t="s">
        <v>175</v>
      </c>
      <c r="T425" s="97" t="s">
        <v>176</v>
      </c>
      <c r="U425" s="98">
        <v>0.15099224154524801</v>
      </c>
    </row>
    <row r="426" spans="2:21" x14ac:dyDescent="0.25">
      <c r="B426" s="88" t="str">
        <v/>
      </c>
      <c r="C426" s="88" t="str">
        <v/>
      </c>
      <c r="D426" s="88" t="str">
        <v/>
      </c>
      <c r="F426" s="102" t="str">
        <v/>
      </c>
      <c r="O426" s="97">
        <v>36</v>
      </c>
      <c r="P426" s="97" t="s">
        <v>227</v>
      </c>
      <c r="Q426" s="97" t="s">
        <v>174</v>
      </c>
      <c r="R426" s="97">
        <v>2</v>
      </c>
      <c r="S426" s="97" t="s">
        <v>177</v>
      </c>
      <c r="T426" s="97" t="s">
        <v>178</v>
      </c>
      <c r="U426" s="98">
        <v>0.19813420879591101</v>
      </c>
    </row>
    <row r="427" spans="2:21" x14ac:dyDescent="0.25">
      <c r="B427" s="88" t="str">
        <v/>
      </c>
      <c r="C427" s="88" t="str">
        <v/>
      </c>
      <c r="D427" s="88" t="str">
        <v/>
      </c>
      <c r="F427" s="102" t="str">
        <v/>
      </c>
      <c r="O427" s="97">
        <v>36</v>
      </c>
      <c r="P427" s="97" t="s">
        <v>227</v>
      </c>
      <c r="Q427" s="97" t="s">
        <v>174</v>
      </c>
      <c r="R427" s="97">
        <v>3</v>
      </c>
      <c r="S427" s="97" t="s">
        <v>179</v>
      </c>
      <c r="T427" s="97" t="s">
        <v>180</v>
      </c>
      <c r="U427" s="98">
        <v>0.57564303040188203</v>
      </c>
    </row>
    <row r="428" spans="2:21" x14ac:dyDescent="0.25">
      <c r="B428" s="88" t="str">
        <v/>
      </c>
      <c r="C428" s="88" t="str">
        <v/>
      </c>
      <c r="D428" s="88" t="str">
        <v/>
      </c>
      <c r="F428" s="102" t="str">
        <v/>
      </c>
      <c r="O428" s="97">
        <v>36</v>
      </c>
      <c r="P428" s="97" t="s">
        <v>227</v>
      </c>
      <c r="Q428" s="97" t="s">
        <v>174</v>
      </c>
      <c r="R428" s="97">
        <v>4</v>
      </c>
      <c r="S428" s="97" t="s">
        <v>181</v>
      </c>
      <c r="T428" s="97" t="s">
        <v>182</v>
      </c>
      <c r="U428" s="98">
        <v>0.63506746665877312</v>
      </c>
    </row>
    <row r="429" spans="2:21" x14ac:dyDescent="0.25">
      <c r="B429" s="88" t="str">
        <v/>
      </c>
      <c r="C429" s="88" t="str">
        <v/>
      </c>
      <c r="D429" s="88" t="str">
        <v/>
      </c>
      <c r="F429" s="102" t="str">
        <v/>
      </c>
      <c r="O429" s="97">
        <v>36</v>
      </c>
      <c r="P429" s="97" t="s">
        <v>227</v>
      </c>
      <c r="Q429" s="97" t="s">
        <v>174</v>
      </c>
      <c r="R429" s="97">
        <v>5</v>
      </c>
      <c r="S429" s="97" t="s">
        <v>183</v>
      </c>
      <c r="T429" s="97" t="s">
        <v>184</v>
      </c>
      <c r="U429" s="98">
        <v>0.45232977874588398</v>
      </c>
    </row>
    <row r="430" spans="2:21" x14ac:dyDescent="0.25">
      <c r="B430" s="88" t="str">
        <v/>
      </c>
      <c r="C430" s="88" t="str">
        <v/>
      </c>
      <c r="D430" s="88" t="str">
        <v/>
      </c>
      <c r="F430" s="102" t="str">
        <v/>
      </c>
      <c r="O430" s="97">
        <v>36</v>
      </c>
      <c r="P430" s="97" t="s">
        <v>227</v>
      </c>
      <c r="Q430" s="97" t="s">
        <v>174</v>
      </c>
      <c r="R430" s="97">
        <v>6</v>
      </c>
      <c r="S430" s="97" t="s">
        <v>185</v>
      </c>
      <c r="T430" s="97" t="s">
        <v>186</v>
      </c>
      <c r="U430" s="98">
        <v>0.51794886861491096</v>
      </c>
    </row>
    <row r="431" spans="2:21" x14ac:dyDescent="0.25">
      <c r="B431" s="88" t="str">
        <v/>
      </c>
      <c r="C431" s="88" t="str">
        <v/>
      </c>
      <c r="D431" s="88" t="str">
        <v/>
      </c>
      <c r="F431" s="102" t="str">
        <v/>
      </c>
      <c r="O431" s="97">
        <v>36</v>
      </c>
      <c r="P431" s="97" t="s">
        <v>227</v>
      </c>
      <c r="Q431" s="97" t="s">
        <v>174</v>
      </c>
      <c r="R431" s="97">
        <v>11</v>
      </c>
      <c r="S431" s="97" t="s">
        <v>187</v>
      </c>
      <c r="T431" s="97" t="s">
        <v>188</v>
      </c>
      <c r="U431" s="98">
        <v>0.16257139273426099</v>
      </c>
    </row>
    <row r="432" spans="2:21" x14ac:dyDescent="0.25">
      <c r="B432" s="88" t="str">
        <v/>
      </c>
      <c r="C432" s="88" t="str">
        <v/>
      </c>
      <c r="D432" s="88" t="str">
        <v/>
      </c>
      <c r="F432" s="102" t="str">
        <v/>
      </c>
      <c r="O432" s="97">
        <v>36</v>
      </c>
      <c r="P432" s="97" t="s">
        <v>227</v>
      </c>
      <c r="Q432" s="97" t="s">
        <v>174</v>
      </c>
      <c r="R432" s="97">
        <v>12</v>
      </c>
      <c r="S432" s="97" t="s">
        <v>189</v>
      </c>
      <c r="T432" s="97" t="s">
        <v>190</v>
      </c>
      <c r="U432" s="98">
        <v>0.570623287688514</v>
      </c>
    </row>
    <row r="433" spans="2:21" x14ac:dyDescent="0.25">
      <c r="B433" s="88" t="str">
        <v/>
      </c>
      <c r="C433" s="88" t="str">
        <v/>
      </c>
      <c r="D433" s="88" t="str">
        <v/>
      </c>
      <c r="F433" s="102" t="str">
        <v/>
      </c>
      <c r="O433" s="97">
        <v>36</v>
      </c>
      <c r="P433" s="97" t="s">
        <v>227</v>
      </c>
      <c r="Q433" s="97" t="s">
        <v>174</v>
      </c>
      <c r="R433" s="97">
        <v>13</v>
      </c>
      <c r="S433" s="97" t="s">
        <v>191</v>
      </c>
      <c r="T433" s="97" t="s">
        <v>192</v>
      </c>
      <c r="U433" s="98">
        <v>0.52262697906021494</v>
      </c>
    </row>
    <row r="434" spans="2:21" x14ac:dyDescent="0.25">
      <c r="B434" s="88" t="str">
        <v/>
      </c>
      <c r="C434" s="88" t="str">
        <v/>
      </c>
      <c r="D434" s="88" t="str">
        <v/>
      </c>
      <c r="F434" s="102" t="str">
        <v/>
      </c>
      <c r="O434" s="97">
        <v>37</v>
      </c>
      <c r="P434" s="97" t="s">
        <v>228</v>
      </c>
      <c r="Q434" s="97" t="s">
        <v>174</v>
      </c>
      <c r="R434" s="97">
        <v>1</v>
      </c>
      <c r="S434" s="97" t="s">
        <v>175</v>
      </c>
      <c r="T434" s="97" t="s">
        <v>176</v>
      </c>
      <c r="U434" s="98">
        <v>0.15099224154524801</v>
      </c>
    </row>
    <row r="435" spans="2:21" x14ac:dyDescent="0.25">
      <c r="B435" s="88" t="str">
        <v/>
      </c>
      <c r="C435" s="88" t="str">
        <v/>
      </c>
      <c r="D435" s="88" t="str">
        <v/>
      </c>
      <c r="F435" s="102" t="str">
        <v/>
      </c>
      <c r="O435" s="97">
        <v>37</v>
      </c>
      <c r="P435" s="97" t="s">
        <v>228</v>
      </c>
      <c r="Q435" s="97" t="s">
        <v>174</v>
      </c>
      <c r="R435" s="97">
        <v>2</v>
      </c>
      <c r="S435" s="97" t="s">
        <v>177</v>
      </c>
      <c r="T435" s="97" t="s">
        <v>178</v>
      </c>
      <c r="U435" s="98">
        <v>0.19813420879591101</v>
      </c>
    </row>
    <row r="436" spans="2:21" x14ac:dyDescent="0.25">
      <c r="B436" s="88" t="str">
        <v/>
      </c>
      <c r="C436" s="88" t="str">
        <v/>
      </c>
      <c r="D436" s="88" t="str">
        <v/>
      </c>
      <c r="F436" s="102" t="str">
        <v/>
      </c>
      <c r="O436" s="97">
        <v>37</v>
      </c>
      <c r="P436" s="97" t="s">
        <v>228</v>
      </c>
      <c r="Q436" s="97" t="s">
        <v>174</v>
      </c>
      <c r="R436" s="97">
        <v>3</v>
      </c>
      <c r="S436" s="97" t="s">
        <v>179</v>
      </c>
      <c r="T436" s="97" t="s">
        <v>180</v>
      </c>
      <c r="U436" s="98">
        <v>0.57564303040188203</v>
      </c>
    </row>
    <row r="437" spans="2:21" x14ac:dyDescent="0.25">
      <c r="B437" s="88" t="str">
        <v/>
      </c>
      <c r="C437" s="88" t="str">
        <v/>
      </c>
      <c r="D437" s="88" t="str">
        <v/>
      </c>
      <c r="F437" s="102" t="str">
        <v/>
      </c>
      <c r="O437" s="97">
        <v>37</v>
      </c>
      <c r="P437" s="97" t="s">
        <v>228</v>
      </c>
      <c r="Q437" s="97" t="s">
        <v>174</v>
      </c>
      <c r="R437" s="97">
        <v>4</v>
      </c>
      <c r="S437" s="97" t="s">
        <v>181</v>
      </c>
      <c r="T437" s="97" t="s">
        <v>182</v>
      </c>
      <c r="U437" s="98">
        <v>0.63506746665877312</v>
      </c>
    </row>
    <row r="438" spans="2:21" x14ac:dyDescent="0.25">
      <c r="B438" s="88" t="str">
        <v/>
      </c>
      <c r="C438" s="88" t="str">
        <v/>
      </c>
      <c r="D438" s="88" t="str">
        <v/>
      </c>
      <c r="F438" s="102" t="str">
        <v/>
      </c>
      <c r="O438" s="97">
        <v>37</v>
      </c>
      <c r="P438" s="97" t="s">
        <v>228</v>
      </c>
      <c r="Q438" s="97" t="s">
        <v>174</v>
      </c>
      <c r="R438" s="97">
        <v>5</v>
      </c>
      <c r="S438" s="97" t="s">
        <v>183</v>
      </c>
      <c r="T438" s="97" t="s">
        <v>184</v>
      </c>
      <c r="U438" s="98">
        <v>0.45232977874588398</v>
      </c>
    </row>
    <row r="439" spans="2:21" x14ac:dyDescent="0.25">
      <c r="B439" s="88" t="str">
        <v/>
      </c>
      <c r="C439" s="88" t="str">
        <v/>
      </c>
      <c r="D439" s="88" t="str">
        <v/>
      </c>
      <c r="F439" s="102" t="str">
        <v/>
      </c>
      <c r="O439" s="97">
        <v>37</v>
      </c>
      <c r="P439" s="97" t="s">
        <v>228</v>
      </c>
      <c r="Q439" s="97" t="s">
        <v>174</v>
      </c>
      <c r="R439" s="97">
        <v>6</v>
      </c>
      <c r="S439" s="97" t="s">
        <v>185</v>
      </c>
      <c r="T439" s="97" t="s">
        <v>186</v>
      </c>
      <c r="U439" s="98">
        <v>0.51794886861491096</v>
      </c>
    </row>
    <row r="440" spans="2:21" x14ac:dyDescent="0.25">
      <c r="B440" s="88" t="str">
        <v/>
      </c>
      <c r="C440" s="88" t="str">
        <v/>
      </c>
      <c r="D440" s="88" t="str">
        <v/>
      </c>
      <c r="F440" s="102" t="str">
        <v/>
      </c>
      <c r="O440" s="97">
        <v>37</v>
      </c>
      <c r="P440" s="97" t="s">
        <v>228</v>
      </c>
      <c r="Q440" s="97" t="s">
        <v>174</v>
      </c>
      <c r="R440" s="97">
        <v>11</v>
      </c>
      <c r="S440" s="97" t="s">
        <v>187</v>
      </c>
      <c r="T440" s="97" t="s">
        <v>188</v>
      </c>
      <c r="U440" s="98">
        <v>0.16257139273426099</v>
      </c>
    </row>
    <row r="441" spans="2:21" x14ac:dyDescent="0.25">
      <c r="B441" s="88" t="str">
        <v/>
      </c>
      <c r="C441" s="88" t="str">
        <v/>
      </c>
      <c r="D441" s="88" t="str">
        <v/>
      </c>
      <c r="F441" s="102" t="str">
        <v/>
      </c>
      <c r="O441" s="97">
        <v>37</v>
      </c>
      <c r="P441" s="97" t="s">
        <v>228</v>
      </c>
      <c r="Q441" s="97" t="s">
        <v>174</v>
      </c>
      <c r="R441" s="97">
        <v>12</v>
      </c>
      <c r="S441" s="97" t="s">
        <v>189</v>
      </c>
      <c r="T441" s="97" t="s">
        <v>190</v>
      </c>
      <c r="U441" s="98">
        <v>0.570623287688514</v>
      </c>
    </row>
    <row r="442" spans="2:21" x14ac:dyDescent="0.25">
      <c r="B442" s="88" t="str">
        <v/>
      </c>
      <c r="C442" s="88" t="str">
        <v/>
      </c>
      <c r="D442" s="88" t="str">
        <v/>
      </c>
      <c r="F442" s="102" t="str">
        <v/>
      </c>
      <c r="O442" s="97">
        <v>37</v>
      </c>
      <c r="P442" s="97" t="s">
        <v>228</v>
      </c>
      <c r="Q442" s="97" t="s">
        <v>174</v>
      </c>
      <c r="R442" s="97">
        <v>13</v>
      </c>
      <c r="S442" s="97" t="s">
        <v>191</v>
      </c>
      <c r="T442" s="97" t="s">
        <v>192</v>
      </c>
      <c r="U442" s="98">
        <v>0.52262697906021494</v>
      </c>
    </row>
    <row r="443" spans="2:21" x14ac:dyDescent="0.25">
      <c r="B443" s="88" t="str">
        <v/>
      </c>
      <c r="C443" s="88" t="str">
        <v/>
      </c>
      <c r="D443" s="88" t="str">
        <v/>
      </c>
      <c r="F443" s="102" t="str">
        <v/>
      </c>
      <c r="O443" s="97">
        <v>38</v>
      </c>
      <c r="P443" s="97" t="s">
        <v>229</v>
      </c>
      <c r="Q443" s="97" t="s">
        <v>165</v>
      </c>
      <c r="R443" s="97">
        <v>1</v>
      </c>
      <c r="S443" s="97" t="s">
        <v>166</v>
      </c>
      <c r="T443" s="97" t="s">
        <v>167</v>
      </c>
      <c r="U443" s="98">
        <v>0.42129328742647498</v>
      </c>
    </row>
    <row r="444" spans="2:21" x14ac:dyDescent="0.25">
      <c r="B444" s="88" t="str">
        <v/>
      </c>
      <c r="C444" s="88" t="str">
        <v/>
      </c>
      <c r="D444" s="88" t="str">
        <v/>
      </c>
      <c r="F444" s="102" t="str">
        <v/>
      </c>
      <c r="O444" s="97">
        <v>38</v>
      </c>
      <c r="P444" s="97" t="s">
        <v>229</v>
      </c>
      <c r="Q444" s="97" t="s">
        <v>165</v>
      </c>
      <c r="R444" s="97">
        <v>2</v>
      </c>
      <c r="S444" s="97" t="s">
        <v>168</v>
      </c>
      <c r="T444" s="97" t="s">
        <v>169</v>
      </c>
      <c r="U444" s="98">
        <v>0.34170292481396103</v>
      </c>
    </row>
    <row r="445" spans="2:21" x14ac:dyDescent="0.25">
      <c r="B445" s="88" t="str">
        <v/>
      </c>
      <c r="C445" s="88" t="str">
        <v/>
      </c>
      <c r="D445" s="88" t="str">
        <v/>
      </c>
      <c r="F445" s="102" t="str">
        <v/>
      </c>
      <c r="O445" s="97">
        <v>38</v>
      </c>
      <c r="P445" s="97" t="s">
        <v>229</v>
      </c>
      <c r="Q445" s="97" t="s">
        <v>165</v>
      </c>
      <c r="R445" s="97">
        <v>3</v>
      </c>
      <c r="S445" s="97" t="s">
        <v>170</v>
      </c>
      <c r="T445" s="97" t="s">
        <v>171</v>
      </c>
      <c r="U445" s="98">
        <v>0.93796982510439009</v>
      </c>
    </row>
    <row r="446" spans="2:21" x14ac:dyDescent="0.25">
      <c r="B446" s="88" t="str">
        <v/>
      </c>
      <c r="C446" s="88" t="str">
        <v/>
      </c>
      <c r="D446" s="88" t="str">
        <v/>
      </c>
      <c r="F446" s="102" t="str">
        <v/>
      </c>
      <c r="O446" s="97">
        <v>38</v>
      </c>
      <c r="P446" s="97" t="s">
        <v>229</v>
      </c>
      <c r="Q446" s="97" t="s">
        <v>165</v>
      </c>
      <c r="R446" s="97">
        <v>4</v>
      </c>
      <c r="S446" s="97" t="s">
        <v>172</v>
      </c>
      <c r="T446" s="97" t="s">
        <v>173</v>
      </c>
      <c r="U446" s="98">
        <v>0.92719828257855308</v>
      </c>
    </row>
    <row r="447" spans="2:21" x14ac:dyDescent="0.25">
      <c r="B447" s="88" t="str">
        <v/>
      </c>
      <c r="C447" s="88" t="str">
        <v/>
      </c>
      <c r="D447" s="88" t="str">
        <v/>
      </c>
      <c r="F447" s="102" t="str">
        <v/>
      </c>
      <c r="O447" s="97">
        <v>38</v>
      </c>
      <c r="P447" s="97" t="s">
        <v>229</v>
      </c>
      <c r="Q447" s="97" t="s">
        <v>174</v>
      </c>
      <c r="R447" s="97">
        <v>1</v>
      </c>
      <c r="S447" s="97" t="s">
        <v>175</v>
      </c>
      <c r="T447" s="97" t="s">
        <v>176</v>
      </c>
      <c r="U447" s="98">
        <v>0.15099224154524801</v>
      </c>
    </row>
    <row r="448" spans="2:21" x14ac:dyDescent="0.25">
      <c r="B448" s="88" t="str">
        <v/>
      </c>
      <c r="C448" s="88" t="str">
        <v/>
      </c>
      <c r="D448" s="88" t="str">
        <v/>
      </c>
      <c r="F448" s="102" t="str">
        <v/>
      </c>
      <c r="O448" s="97">
        <v>38</v>
      </c>
      <c r="P448" s="97" t="s">
        <v>229</v>
      </c>
      <c r="Q448" s="97" t="s">
        <v>174</v>
      </c>
      <c r="R448" s="97">
        <v>2</v>
      </c>
      <c r="S448" s="97" t="s">
        <v>177</v>
      </c>
      <c r="T448" s="97" t="s">
        <v>178</v>
      </c>
      <c r="U448" s="98">
        <v>0.19813420879591101</v>
      </c>
    </row>
    <row r="449" spans="2:21" x14ac:dyDescent="0.25">
      <c r="B449" s="88" t="str">
        <v/>
      </c>
      <c r="C449" s="88" t="str">
        <v/>
      </c>
      <c r="D449" s="88" t="str">
        <v/>
      </c>
      <c r="F449" s="102" t="str">
        <v/>
      </c>
      <c r="O449" s="97">
        <v>38</v>
      </c>
      <c r="P449" s="97" t="s">
        <v>229</v>
      </c>
      <c r="Q449" s="97" t="s">
        <v>174</v>
      </c>
      <c r="R449" s="97">
        <v>3</v>
      </c>
      <c r="S449" s="97" t="s">
        <v>179</v>
      </c>
      <c r="T449" s="97" t="s">
        <v>180</v>
      </c>
      <c r="U449" s="98">
        <v>0.57564303040188203</v>
      </c>
    </row>
    <row r="450" spans="2:21" x14ac:dyDescent="0.25">
      <c r="B450" s="88" t="str">
        <v/>
      </c>
      <c r="C450" s="88" t="str">
        <v/>
      </c>
      <c r="D450" s="88" t="str">
        <v/>
      </c>
      <c r="F450" s="102" t="str">
        <v/>
      </c>
      <c r="O450" s="97">
        <v>38</v>
      </c>
      <c r="P450" s="97" t="s">
        <v>229</v>
      </c>
      <c r="Q450" s="97" t="s">
        <v>174</v>
      </c>
      <c r="R450" s="97">
        <v>4</v>
      </c>
      <c r="S450" s="97" t="s">
        <v>181</v>
      </c>
      <c r="T450" s="97" t="s">
        <v>182</v>
      </c>
      <c r="U450" s="98">
        <v>0.63506746665877312</v>
      </c>
    </row>
    <row r="451" spans="2:21" x14ac:dyDescent="0.25">
      <c r="B451" s="88" t="str">
        <v/>
      </c>
      <c r="C451" s="88" t="str">
        <v/>
      </c>
      <c r="D451" s="88" t="str">
        <v/>
      </c>
      <c r="F451" s="102" t="str">
        <v/>
      </c>
      <c r="O451" s="97">
        <v>38</v>
      </c>
      <c r="P451" s="97" t="s">
        <v>229</v>
      </c>
      <c r="Q451" s="97" t="s">
        <v>174</v>
      </c>
      <c r="R451" s="97">
        <v>5</v>
      </c>
      <c r="S451" s="97" t="s">
        <v>183</v>
      </c>
      <c r="T451" s="97" t="s">
        <v>184</v>
      </c>
      <c r="U451" s="98">
        <v>0.45232977874588398</v>
      </c>
    </row>
    <row r="452" spans="2:21" x14ac:dyDescent="0.25">
      <c r="B452" s="88" t="str">
        <v/>
      </c>
      <c r="C452" s="88" t="str">
        <v/>
      </c>
      <c r="D452" s="88" t="str">
        <v/>
      </c>
      <c r="F452" s="102" t="str">
        <v/>
      </c>
      <c r="O452" s="97">
        <v>38</v>
      </c>
      <c r="P452" s="97" t="s">
        <v>229</v>
      </c>
      <c r="Q452" s="97" t="s">
        <v>174</v>
      </c>
      <c r="R452" s="97">
        <v>6</v>
      </c>
      <c r="S452" s="97" t="s">
        <v>185</v>
      </c>
      <c r="T452" s="97" t="s">
        <v>186</v>
      </c>
      <c r="U452" s="98">
        <v>0.51794886861491096</v>
      </c>
    </row>
    <row r="453" spans="2:21" x14ac:dyDescent="0.25">
      <c r="B453" s="88" t="str">
        <v/>
      </c>
      <c r="C453" s="88" t="str">
        <v/>
      </c>
      <c r="D453" s="88" t="str">
        <v/>
      </c>
      <c r="F453" s="102" t="str">
        <v/>
      </c>
      <c r="O453" s="97">
        <v>38</v>
      </c>
      <c r="P453" s="97" t="s">
        <v>229</v>
      </c>
      <c r="Q453" s="97" t="s">
        <v>174</v>
      </c>
      <c r="R453" s="97">
        <v>11</v>
      </c>
      <c r="S453" s="97" t="s">
        <v>187</v>
      </c>
      <c r="T453" s="97" t="s">
        <v>188</v>
      </c>
      <c r="U453" s="98">
        <v>0.16257139273426099</v>
      </c>
    </row>
    <row r="454" spans="2:21" x14ac:dyDescent="0.25">
      <c r="B454" s="88" t="str">
        <v/>
      </c>
      <c r="C454" s="88" t="str">
        <v/>
      </c>
      <c r="D454" s="88" t="str">
        <v/>
      </c>
      <c r="F454" s="102" t="str">
        <v/>
      </c>
      <c r="O454" s="97">
        <v>38</v>
      </c>
      <c r="P454" s="97" t="s">
        <v>229</v>
      </c>
      <c r="Q454" s="97" t="s">
        <v>174</v>
      </c>
      <c r="R454" s="97">
        <v>12</v>
      </c>
      <c r="S454" s="97" t="s">
        <v>189</v>
      </c>
      <c r="T454" s="97" t="s">
        <v>190</v>
      </c>
      <c r="U454" s="98">
        <v>0.570623287688514</v>
      </c>
    </row>
    <row r="455" spans="2:21" x14ac:dyDescent="0.25">
      <c r="B455" s="88" t="str">
        <v/>
      </c>
      <c r="C455" s="88" t="str">
        <v/>
      </c>
      <c r="D455" s="88" t="str">
        <v/>
      </c>
      <c r="F455" s="102" t="str">
        <v/>
      </c>
      <c r="O455" s="97">
        <v>38</v>
      </c>
      <c r="P455" s="97" t="s">
        <v>229</v>
      </c>
      <c r="Q455" s="97" t="s">
        <v>174</v>
      </c>
      <c r="R455" s="97">
        <v>13</v>
      </c>
      <c r="S455" s="97" t="s">
        <v>191</v>
      </c>
      <c r="T455" s="97" t="s">
        <v>192</v>
      </c>
      <c r="U455" s="98">
        <v>0.52262697906021494</v>
      </c>
    </row>
    <row r="456" spans="2:21" x14ac:dyDescent="0.25">
      <c r="B456" s="88" t="str">
        <v/>
      </c>
      <c r="C456" s="88" t="str">
        <v/>
      </c>
      <c r="D456" s="88" t="str">
        <v/>
      </c>
      <c r="F456" s="102" t="str">
        <v/>
      </c>
      <c r="O456" s="97">
        <v>39</v>
      </c>
      <c r="P456" s="97" t="s">
        <v>230</v>
      </c>
      <c r="Q456" s="97" t="s">
        <v>174</v>
      </c>
      <c r="R456" s="97">
        <v>1</v>
      </c>
      <c r="S456" s="97" t="s">
        <v>175</v>
      </c>
      <c r="T456" s="97" t="s">
        <v>176</v>
      </c>
      <c r="U456" s="98">
        <v>0.15099224154524801</v>
      </c>
    </row>
    <row r="457" spans="2:21" x14ac:dyDescent="0.25">
      <c r="B457" s="88" t="str">
        <v/>
      </c>
      <c r="C457" s="88" t="str">
        <v/>
      </c>
      <c r="D457" s="88" t="str">
        <v/>
      </c>
      <c r="F457" s="102" t="str">
        <v/>
      </c>
      <c r="O457" s="97">
        <v>39</v>
      </c>
      <c r="P457" s="97" t="s">
        <v>230</v>
      </c>
      <c r="Q457" s="97" t="s">
        <v>174</v>
      </c>
      <c r="R457" s="97">
        <v>2</v>
      </c>
      <c r="S457" s="97" t="s">
        <v>177</v>
      </c>
      <c r="T457" s="97" t="s">
        <v>178</v>
      </c>
      <c r="U457" s="98">
        <v>0.19813420879591101</v>
      </c>
    </row>
    <row r="458" spans="2:21" x14ac:dyDescent="0.25">
      <c r="B458" s="88" t="str">
        <v/>
      </c>
      <c r="C458" s="88" t="str">
        <v/>
      </c>
      <c r="D458" s="88" t="str">
        <v/>
      </c>
      <c r="F458" s="102" t="str">
        <v/>
      </c>
      <c r="O458" s="97">
        <v>39</v>
      </c>
      <c r="P458" s="97" t="s">
        <v>230</v>
      </c>
      <c r="Q458" s="97" t="s">
        <v>174</v>
      </c>
      <c r="R458" s="97">
        <v>3</v>
      </c>
      <c r="S458" s="97" t="s">
        <v>179</v>
      </c>
      <c r="T458" s="97" t="s">
        <v>180</v>
      </c>
      <c r="U458" s="98">
        <v>0.57564303040188203</v>
      </c>
    </row>
    <row r="459" spans="2:21" x14ac:dyDescent="0.25">
      <c r="B459" s="88" t="str">
        <v/>
      </c>
      <c r="C459" s="88" t="str">
        <v/>
      </c>
      <c r="D459" s="88" t="str">
        <v/>
      </c>
      <c r="F459" s="102" t="str">
        <v/>
      </c>
      <c r="O459" s="97">
        <v>39</v>
      </c>
      <c r="P459" s="97" t="s">
        <v>230</v>
      </c>
      <c r="Q459" s="97" t="s">
        <v>174</v>
      </c>
      <c r="R459" s="97">
        <v>4</v>
      </c>
      <c r="S459" s="97" t="s">
        <v>181</v>
      </c>
      <c r="T459" s="97" t="s">
        <v>182</v>
      </c>
      <c r="U459" s="98">
        <v>0.63506746665877312</v>
      </c>
    </row>
    <row r="460" spans="2:21" x14ac:dyDescent="0.25">
      <c r="B460" s="88" t="str">
        <v/>
      </c>
      <c r="C460" s="88" t="str">
        <v/>
      </c>
      <c r="D460" s="88" t="str">
        <v/>
      </c>
      <c r="F460" s="102" t="str">
        <v/>
      </c>
      <c r="O460" s="97">
        <v>39</v>
      </c>
      <c r="P460" s="97" t="s">
        <v>230</v>
      </c>
      <c r="Q460" s="97" t="s">
        <v>174</v>
      </c>
      <c r="R460" s="97">
        <v>5</v>
      </c>
      <c r="S460" s="97" t="s">
        <v>183</v>
      </c>
      <c r="T460" s="97" t="s">
        <v>184</v>
      </c>
      <c r="U460" s="98">
        <v>0.45232977874588398</v>
      </c>
    </row>
    <row r="461" spans="2:21" x14ac:dyDescent="0.25">
      <c r="B461" s="88" t="str">
        <v/>
      </c>
      <c r="C461" s="88" t="str">
        <v/>
      </c>
      <c r="D461" s="88" t="str">
        <v/>
      </c>
      <c r="F461" s="102" t="str">
        <v/>
      </c>
      <c r="O461" s="97">
        <v>39</v>
      </c>
      <c r="P461" s="97" t="s">
        <v>230</v>
      </c>
      <c r="Q461" s="97" t="s">
        <v>174</v>
      </c>
      <c r="R461" s="97">
        <v>6</v>
      </c>
      <c r="S461" s="97" t="s">
        <v>185</v>
      </c>
      <c r="T461" s="97" t="s">
        <v>186</v>
      </c>
      <c r="U461" s="98">
        <v>0.51794886861491096</v>
      </c>
    </row>
    <row r="462" spans="2:21" x14ac:dyDescent="0.25">
      <c r="B462" s="88" t="str">
        <v/>
      </c>
      <c r="C462" s="88" t="str">
        <v/>
      </c>
      <c r="D462" s="88" t="str">
        <v/>
      </c>
      <c r="F462" s="102" t="str">
        <v/>
      </c>
      <c r="O462" s="97">
        <v>39</v>
      </c>
      <c r="P462" s="97" t="s">
        <v>230</v>
      </c>
      <c r="Q462" s="97" t="s">
        <v>174</v>
      </c>
      <c r="R462" s="97">
        <v>11</v>
      </c>
      <c r="S462" s="97" t="s">
        <v>187</v>
      </c>
      <c r="T462" s="97" t="s">
        <v>188</v>
      </c>
      <c r="U462" s="98">
        <v>0.16257139273426099</v>
      </c>
    </row>
    <row r="463" spans="2:21" x14ac:dyDescent="0.25">
      <c r="B463" s="88" t="str">
        <v/>
      </c>
      <c r="C463" s="88" t="str">
        <v/>
      </c>
      <c r="D463" s="88" t="str">
        <v/>
      </c>
      <c r="F463" s="102" t="str">
        <v/>
      </c>
      <c r="O463" s="97">
        <v>39</v>
      </c>
      <c r="P463" s="97" t="s">
        <v>230</v>
      </c>
      <c r="Q463" s="97" t="s">
        <v>174</v>
      </c>
      <c r="R463" s="97">
        <v>12</v>
      </c>
      <c r="S463" s="97" t="s">
        <v>189</v>
      </c>
      <c r="T463" s="97" t="s">
        <v>190</v>
      </c>
      <c r="U463" s="98">
        <v>0.570623287688514</v>
      </c>
    </row>
    <row r="464" spans="2:21" x14ac:dyDescent="0.25">
      <c r="B464" s="88" t="str">
        <v/>
      </c>
      <c r="C464" s="88" t="str">
        <v/>
      </c>
      <c r="D464" s="88" t="str">
        <v/>
      </c>
      <c r="F464" s="102" t="str">
        <v/>
      </c>
      <c r="O464" s="97">
        <v>39</v>
      </c>
      <c r="P464" s="97" t="s">
        <v>230</v>
      </c>
      <c r="Q464" s="97" t="s">
        <v>174</v>
      </c>
      <c r="R464" s="97">
        <v>13</v>
      </c>
      <c r="S464" s="97" t="s">
        <v>191</v>
      </c>
      <c r="T464" s="97" t="s">
        <v>192</v>
      </c>
      <c r="U464" s="98">
        <v>0.52262697906021494</v>
      </c>
    </row>
    <row r="465" spans="2:21" x14ac:dyDescent="0.25">
      <c r="B465" s="88" t="str">
        <v/>
      </c>
      <c r="C465" s="88" t="str">
        <v/>
      </c>
      <c r="D465" s="88" t="str">
        <v/>
      </c>
      <c r="F465" s="102" t="str">
        <v/>
      </c>
      <c r="O465" s="97">
        <v>40</v>
      </c>
      <c r="P465" s="97" t="s">
        <v>231</v>
      </c>
      <c r="Q465" s="97" t="s">
        <v>165</v>
      </c>
      <c r="R465" s="97">
        <v>1</v>
      </c>
      <c r="S465" s="97" t="s">
        <v>166</v>
      </c>
      <c r="T465" s="97" t="s">
        <v>167</v>
      </c>
      <c r="U465" s="98">
        <v>0.42129328742647498</v>
      </c>
    </row>
    <row r="466" spans="2:21" x14ac:dyDescent="0.25">
      <c r="B466" s="88" t="str">
        <v/>
      </c>
      <c r="C466" s="88" t="str">
        <v/>
      </c>
      <c r="D466" s="88" t="str">
        <v/>
      </c>
      <c r="F466" s="102" t="str">
        <v/>
      </c>
      <c r="O466" s="97">
        <v>40</v>
      </c>
      <c r="P466" s="97" t="s">
        <v>231</v>
      </c>
      <c r="Q466" s="97" t="s">
        <v>165</v>
      </c>
      <c r="R466" s="97">
        <v>2</v>
      </c>
      <c r="S466" s="97" t="s">
        <v>168</v>
      </c>
      <c r="T466" s="97" t="s">
        <v>169</v>
      </c>
      <c r="U466" s="98">
        <v>0.34170292481396103</v>
      </c>
    </row>
    <row r="467" spans="2:21" x14ac:dyDescent="0.25">
      <c r="B467" s="88" t="str">
        <v/>
      </c>
      <c r="C467" s="88" t="str">
        <v/>
      </c>
      <c r="D467" s="88" t="str">
        <v/>
      </c>
      <c r="F467" s="102" t="str">
        <v/>
      </c>
      <c r="O467" s="97">
        <v>40</v>
      </c>
      <c r="P467" s="97" t="s">
        <v>231</v>
      </c>
      <c r="Q467" s="97" t="s">
        <v>165</v>
      </c>
      <c r="R467" s="97">
        <v>3</v>
      </c>
      <c r="S467" s="97" t="s">
        <v>170</v>
      </c>
      <c r="T467" s="97" t="s">
        <v>171</v>
      </c>
      <c r="U467" s="98">
        <v>0.93796982510439009</v>
      </c>
    </row>
    <row r="468" spans="2:21" x14ac:dyDescent="0.25">
      <c r="B468" s="88" t="str">
        <v/>
      </c>
      <c r="C468" s="88" t="str">
        <v/>
      </c>
      <c r="D468" s="88" t="str">
        <v/>
      </c>
      <c r="F468" s="102" t="str">
        <v/>
      </c>
      <c r="O468" s="97">
        <v>40</v>
      </c>
      <c r="P468" s="97" t="s">
        <v>231</v>
      </c>
      <c r="Q468" s="97" t="s">
        <v>165</v>
      </c>
      <c r="R468" s="97">
        <v>4</v>
      </c>
      <c r="S468" s="97" t="s">
        <v>172</v>
      </c>
      <c r="T468" s="97" t="s">
        <v>173</v>
      </c>
      <c r="U468" s="98">
        <v>0.92719828257855308</v>
      </c>
    </row>
    <row r="469" spans="2:21" x14ac:dyDescent="0.25">
      <c r="B469" s="88" t="str">
        <v/>
      </c>
      <c r="C469" s="88" t="str">
        <v/>
      </c>
      <c r="D469" s="88" t="str">
        <v/>
      </c>
      <c r="F469" s="102" t="str">
        <v/>
      </c>
      <c r="O469" s="97">
        <v>40</v>
      </c>
      <c r="P469" s="97" t="s">
        <v>231</v>
      </c>
      <c r="Q469" s="97" t="s">
        <v>174</v>
      </c>
      <c r="R469" s="97">
        <v>1</v>
      </c>
      <c r="S469" s="97" t="s">
        <v>175</v>
      </c>
      <c r="T469" s="97" t="s">
        <v>176</v>
      </c>
      <c r="U469" s="98">
        <v>0.15099224154524801</v>
      </c>
    </row>
    <row r="470" spans="2:21" x14ac:dyDescent="0.25">
      <c r="B470" s="88" t="str">
        <v/>
      </c>
      <c r="C470" s="88" t="str">
        <v/>
      </c>
      <c r="D470" s="88" t="str">
        <v/>
      </c>
      <c r="F470" s="102" t="str">
        <v/>
      </c>
      <c r="O470" s="97">
        <v>40</v>
      </c>
      <c r="P470" s="97" t="s">
        <v>231</v>
      </c>
      <c r="Q470" s="97" t="s">
        <v>174</v>
      </c>
      <c r="R470" s="97">
        <v>2</v>
      </c>
      <c r="S470" s="97" t="s">
        <v>177</v>
      </c>
      <c r="T470" s="97" t="s">
        <v>178</v>
      </c>
      <c r="U470" s="98">
        <v>0.19813420879591101</v>
      </c>
    </row>
    <row r="471" spans="2:21" x14ac:dyDescent="0.25">
      <c r="B471" s="88" t="str">
        <v/>
      </c>
      <c r="C471" s="88" t="str">
        <v/>
      </c>
      <c r="D471" s="88" t="str">
        <v/>
      </c>
      <c r="F471" s="102" t="str">
        <v/>
      </c>
      <c r="O471" s="97">
        <v>40</v>
      </c>
      <c r="P471" s="97" t="s">
        <v>231</v>
      </c>
      <c r="Q471" s="97" t="s">
        <v>174</v>
      </c>
      <c r="R471" s="97">
        <v>3</v>
      </c>
      <c r="S471" s="97" t="s">
        <v>179</v>
      </c>
      <c r="T471" s="97" t="s">
        <v>180</v>
      </c>
      <c r="U471" s="98">
        <v>0.57564303040188203</v>
      </c>
    </row>
    <row r="472" spans="2:21" x14ac:dyDescent="0.25">
      <c r="B472" s="88" t="str">
        <v/>
      </c>
      <c r="C472" s="88" t="str">
        <v/>
      </c>
      <c r="D472" s="88" t="str">
        <v/>
      </c>
      <c r="F472" s="102" t="str">
        <v/>
      </c>
      <c r="O472" s="97">
        <v>40</v>
      </c>
      <c r="P472" s="97" t="s">
        <v>231</v>
      </c>
      <c r="Q472" s="97" t="s">
        <v>174</v>
      </c>
      <c r="R472" s="97">
        <v>4</v>
      </c>
      <c r="S472" s="97" t="s">
        <v>181</v>
      </c>
      <c r="T472" s="97" t="s">
        <v>182</v>
      </c>
      <c r="U472" s="98">
        <v>0.63506746665877312</v>
      </c>
    </row>
    <row r="473" spans="2:21" x14ac:dyDescent="0.25">
      <c r="B473" s="88" t="str">
        <v/>
      </c>
      <c r="C473" s="88" t="str">
        <v/>
      </c>
      <c r="D473" s="88" t="str">
        <v/>
      </c>
      <c r="F473" s="102" t="str">
        <v/>
      </c>
      <c r="O473" s="97">
        <v>40</v>
      </c>
      <c r="P473" s="97" t="s">
        <v>231</v>
      </c>
      <c r="Q473" s="97" t="s">
        <v>174</v>
      </c>
      <c r="R473" s="97">
        <v>5</v>
      </c>
      <c r="S473" s="97" t="s">
        <v>183</v>
      </c>
      <c r="T473" s="97" t="s">
        <v>184</v>
      </c>
      <c r="U473" s="98">
        <v>0.45232977874588398</v>
      </c>
    </row>
    <row r="474" spans="2:21" x14ac:dyDescent="0.25">
      <c r="B474" s="88" t="str">
        <v/>
      </c>
      <c r="C474" s="88" t="str">
        <v/>
      </c>
      <c r="D474" s="88" t="str">
        <v/>
      </c>
      <c r="F474" s="102" t="str">
        <v/>
      </c>
      <c r="O474" s="97">
        <v>40</v>
      </c>
      <c r="P474" s="97" t="s">
        <v>231</v>
      </c>
      <c r="Q474" s="97" t="s">
        <v>174</v>
      </c>
      <c r="R474" s="97">
        <v>6</v>
      </c>
      <c r="S474" s="97" t="s">
        <v>185</v>
      </c>
      <c r="T474" s="97" t="s">
        <v>186</v>
      </c>
      <c r="U474" s="98">
        <v>0.51794886861491096</v>
      </c>
    </row>
    <row r="475" spans="2:21" x14ac:dyDescent="0.25">
      <c r="B475" s="88" t="str">
        <v/>
      </c>
      <c r="C475" s="88" t="str">
        <v/>
      </c>
      <c r="D475" s="88" t="str">
        <v/>
      </c>
      <c r="F475" s="102" t="str">
        <v/>
      </c>
      <c r="O475" s="97">
        <v>40</v>
      </c>
      <c r="P475" s="97" t="s">
        <v>231</v>
      </c>
      <c r="Q475" s="97" t="s">
        <v>174</v>
      </c>
      <c r="R475" s="97">
        <v>11</v>
      </c>
      <c r="S475" s="97" t="s">
        <v>187</v>
      </c>
      <c r="T475" s="97" t="s">
        <v>188</v>
      </c>
      <c r="U475" s="98">
        <v>0.16257139273426099</v>
      </c>
    </row>
    <row r="476" spans="2:21" x14ac:dyDescent="0.25">
      <c r="B476" s="88" t="str">
        <v/>
      </c>
      <c r="C476" s="88" t="str">
        <v/>
      </c>
      <c r="D476" s="88" t="str">
        <v/>
      </c>
      <c r="F476" s="102" t="str">
        <v/>
      </c>
      <c r="O476" s="97">
        <v>40</v>
      </c>
      <c r="P476" s="97" t="s">
        <v>231</v>
      </c>
      <c r="Q476" s="97" t="s">
        <v>174</v>
      </c>
      <c r="R476" s="97">
        <v>12</v>
      </c>
      <c r="S476" s="97" t="s">
        <v>189</v>
      </c>
      <c r="T476" s="97" t="s">
        <v>190</v>
      </c>
      <c r="U476" s="98">
        <v>0.570623287688514</v>
      </c>
    </row>
    <row r="477" spans="2:21" x14ac:dyDescent="0.25">
      <c r="B477" s="88" t="str">
        <v/>
      </c>
      <c r="C477" s="88" t="str">
        <v/>
      </c>
      <c r="D477" s="88" t="str">
        <v/>
      </c>
      <c r="F477" s="102" t="str">
        <v/>
      </c>
      <c r="O477" s="97">
        <v>40</v>
      </c>
      <c r="P477" s="97" t="s">
        <v>231</v>
      </c>
      <c r="Q477" s="97" t="s">
        <v>174</v>
      </c>
      <c r="R477" s="97">
        <v>13</v>
      </c>
      <c r="S477" s="97" t="s">
        <v>191</v>
      </c>
      <c r="T477" s="97" t="s">
        <v>192</v>
      </c>
      <c r="U477" s="98">
        <v>0.52262697906021494</v>
      </c>
    </row>
    <row r="478" spans="2:21" x14ac:dyDescent="0.25">
      <c r="B478" s="88" t="str">
        <v/>
      </c>
      <c r="C478" s="88" t="str">
        <v/>
      </c>
      <c r="D478" s="88" t="str">
        <v/>
      </c>
      <c r="F478" s="102" t="str">
        <v/>
      </c>
      <c r="O478" s="97">
        <v>41</v>
      </c>
      <c r="P478" s="97" t="s">
        <v>232</v>
      </c>
      <c r="Q478" s="97" t="s">
        <v>165</v>
      </c>
      <c r="R478" s="97">
        <v>1</v>
      </c>
      <c r="S478" s="97" t="s">
        <v>166</v>
      </c>
      <c r="T478" s="97" t="s">
        <v>167</v>
      </c>
      <c r="U478" s="98">
        <v>0.42129328742647498</v>
      </c>
    </row>
    <row r="479" spans="2:21" x14ac:dyDescent="0.25">
      <c r="B479" s="88" t="str">
        <v/>
      </c>
      <c r="C479" s="88" t="str">
        <v/>
      </c>
      <c r="D479" s="88" t="str">
        <v/>
      </c>
      <c r="F479" s="102" t="str">
        <v/>
      </c>
      <c r="O479" s="97">
        <v>41</v>
      </c>
      <c r="P479" s="97" t="s">
        <v>232</v>
      </c>
      <c r="Q479" s="97" t="s">
        <v>165</v>
      </c>
      <c r="R479" s="97">
        <v>2</v>
      </c>
      <c r="S479" s="97" t="s">
        <v>168</v>
      </c>
      <c r="T479" s="97" t="s">
        <v>169</v>
      </c>
      <c r="U479" s="98">
        <v>0.34170292481396103</v>
      </c>
    </row>
    <row r="480" spans="2:21" x14ac:dyDescent="0.25">
      <c r="B480" s="88" t="str">
        <v/>
      </c>
      <c r="C480" s="88" t="str">
        <v/>
      </c>
      <c r="D480" s="88" t="str">
        <v/>
      </c>
      <c r="F480" s="102" t="str">
        <v/>
      </c>
      <c r="O480" s="97">
        <v>41</v>
      </c>
      <c r="P480" s="97" t="s">
        <v>232</v>
      </c>
      <c r="Q480" s="97" t="s">
        <v>165</v>
      </c>
      <c r="R480" s="97">
        <v>3</v>
      </c>
      <c r="S480" s="97" t="s">
        <v>170</v>
      </c>
      <c r="T480" s="97" t="s">
        <v>171</v>
      </c>
      <c r="U480" s="98">
        <v>0.93796982510439009</v>
      </c>
    </row>
    <row r="481" spans="2:21" x14ac:dyDescent="0.25">
      <c r="B481" s="88" t="str">
        <v/>
      </c>
      <c r="C481" s="88" t="str">
        <v/>
      </c>
      <c r="D481" s="88" t="str">
        <v/>
      </c>
      <c r="F481" s="102" t="str">
        <v/>
      </c>
      <c r="O481" s="97">
        <v>41</v>
      </c>
      <c r="P481" s="97" t="s">
        <v>232</v>
      </c>
      <c r="Q481" s="97" t="s">
        <v>165</v>
      </c>
      <c r="R481" s="97">
        <v>4</v>
      </c>
      <c r="S481" s="97" t="s">
        <v>172</v>
      </c>
      <c r="T481" s="97" t="s">
        <v>173</v>
      </c>
      <c r="U481" s="98">
        <v>0.92719828257855308</v>
      </c>
    </row>
    <row r="482" spans="2:21" x14ac:dyDescent="0.25">
      <c r="B482" s="88" t="str">
        <v/>
      </c>
      <c r="C482" s="88" t="str">
        <v/>
      </c>
      <c r="D482" s="88" t="str">
        <v/>
      </c>
      <c r="F482" s="102" t="str">
        <v/>
      </c>
      <c r="O482" s="97">
        <v>41</v>
      </c>
      <c r="P482" s="97" t="s">
        <v>232</v>
      </c>
      <c r="Q482" s="97" t="s">
        <v>174</v>
      </c>
      <c r="R482" s="97">
        <v>1</v>
      </c>
      <c r="S482" s="97" t="s">
        <v>175</v>
      </c>
      <c r="T482" s="97" t="s">
        <v>176</v>
      </c>
      <c r="U482" s="98">
        <v>0.15099224154524801</v>
      </c>
    </row>
    <row r="483" spans="2:21" x14ac:dyDescent="0.25">
      <c r="B483" s="88" t="str">
        <v/>
      </c>
      <c r="C483" s="88" t="str">
        <v/>
      </c>
      <c r="D483" s="88" t="str">
        <v/>
      </c>
      <c r="F483" s="102" t="str">
        <v/>
      </c>
      <c r="O483" s="97">
        <v>41</v>
      </c>
      <c r="P483" s="97" t="s">
        <v>232</v>
      </c>
      <c r="Q483" s="97" t="s">
        <v>174</v>
      </c>
      <c r="R483" s="97">
        <v>2</v>
      </c>
      <c r="S483" s="97" t="s">
        <v>177</v>
      </c>
      <c r="T483" s="97" t="s">
        <v>178</v>
      </c>
      <c r="U483" s="98">
        <v>0.19813420879591101</v>
      </c>
    </row>
    <row r="484" spans="2:21" x14ac:dyDescent="0.25">
      <c r="B484" s="88" t="str">
        <v/>
      </c>
      <c r="C484" s="88" t="str">
        <v/>
      </c>
      <c r="D484" s="88" t="str">
        <v/>
      </c>
      <c r="F484" s="102" t="str">
        <v/>
      </c>
      <c r="O484" s="97">
        <v>41</v>
      </c>
      <c r="P484" s="97" t="s">
        <v>232</v>
      </c>
      <c r="Q484" s="97" t="s">
        <v>174</v>
      </c>
      <c r="R484" s="97">
        <v>3</v>
      </c>
      <c r="S484" s="97" t="s">
        <v>179</v>
      </c>
      <c r="T484" s="97" t="s">
        <v>180</v>
      </c>
      <c r="U484" s="98">
        <v>0.57564303040188203</v>
      </c>
    </row>
    <row r="485" spans="2:21" x14ac:dyDescent="0.25">
      <c r="B485" s="88" t="str">
        <v/>
      </c>
      <c r="C485" s="88" t="str">
        <v/>
      </c>
      <c r="D485" s="88" t="str">
        <v/>
      </c>
      <c r="F485" s="102" t="str">
        <v/>
      </c>
      <c r="O485" s="97">
        <v>41</v>
      </c>
      <c r="P485" s="97" t="s">
        <v>232</v>
      </c>
      <c r="Q485" s="97" t="s">
        <v>174</v>
      </c>
      <c r="R485" s="97">
        <v>4</v>
      </c>
      <c r="S485" s="97" t="s">
        <v>181</v>
      </c>
      <c r="T485" s="97" t="s">
        <v>182</v>
      </c>
      <c r="U485" s="98">
        <v>0.63506746665877312</v>
      </c>
    </row>
    <row r="486" spans="2:21" x14ac:dyDescent="0.25">
      <c r="B486" s="88" t="str">
        <v/>
      </c>
      <c r="C486" s="88" t="str">
        <v/>
      </c>
      <c r="D486" s="88" t="str">
        <v/>
      </c>
      <c r="F486" s="102" t="str">
        <v/>
      </c>
      <c r="O486" s="97">
        <v>41</v>
      </c>
      <c r="P486" s="97" t="s">
        <v>232</v>
      </c>
      <c r="Q486" s="97" t="s">
        <v>174</v>
      </c>
      <c r="R486" s="97">
        <v>5</v>
      </c>
      <c r="S486" s="97" t="s">
        <v>183</v>
      </c>
      <c r="T486" s="97" t="s">
        <v>184</v>
      </c>
      <c r="U486" s="98">
        <v>0.45232977874588398</v>
      </c>
    </row>
    <row r="487" spans="2:21" x14ac:dyDescent="0.25">
      <c r="B487" s="88" t="str">
        <v/>
      </c>
      <c r="C487" s="88" t="str">
        <v/>
      </c>
      <c r="D487" s="88" t="str">
        <v/>
      </c>
      <c r="F487" s="102" t="str">
        <v/>
      </c>
      <c r="O487" s="97">
        <v>41</v>
      </c>
      <c r="P487" s="97" t="s">
        <v>232</v>
      </c>
      <c r="Q487" s="97" t="s">
        <v>174</v>
      </c>
      <c r="R487" s="97">
        <v>6</v>
      </c>
      <c r="S487" s="97" t="s">
        <v>185</v>
      </c>
      <c r="T487" s="97" t="s">
        <v>186</v>
      </c>
      <c r="U487" s="98">
        <v>0.51794886861491096</v>
      </c>
    </row>
    <row r="488" spans="2:21" x14ac:dyDescent="0.25">
      <c r="B488" s="88" t="str">
        <v/>
      </c>
      <c r="C488" s="88" t="str">
        <v/>
      </c>
      <c r="D488" s="88" t="str">
        <v/>
      </c>
      <c r="F488" s="102" t="str">
        <v/>
      </c>
      <c r="O488" s="97">
        <v>41</v>
      </c>
      <c r="P488" s="97" t="s">
        <v>232</v>
      </c>
      <c r="Q488" s="97" t="s">
        <v>174</v>
      </c>
      <c r="R488" s="97">
        <v>11</v>
      </c>
      <c r="S488" s="97" t="s">
        <v>187</v>
      </c>
      <c r="T488" s="97" t="s">
        <v>188</v>
      </c>
      <c r="U488" s="98">
        <v>0.16257139273426099</v>
      </c>
    </row>
    <row r="489" spans="2:21" x14ac:dyDescent="0.25">
      <c r="B489" s="88" t="str">
        <v/>
      </c>
      <c r="C489" s="88" t="str">
        <v/>
      </c>
      <c r="D489" s="88" t="str">
        <v/>
      </c>
      <c r="F489" s="102" t="str">
        <v/>
      </c>
      <c r="O489" s="97">
        <v>41</v>
      </c>
      <c r="P489" s="97" t="s">
        <v>232</v>
      </c>
      <c r="Q489" s="97" t="s">
        <v>174</v>
      </c>
      <c r="R489" s="97">
        <v>12</v>
      </c>
      <c r="S489" s="97" t="s">
        <v>189</v>
      </c>
      <c r="T489" s="97" t="s">
        <v>190</v>
      </c>
      <c r="U489" s="98">
        <v>0.570623287688514</v>
      </c>
    </row>
    <row r="490" spans="2:21" x14ac:dyDescent="0.25">
      <c r="B490" s="88" t="str">
        <v/>
      </c>
      <c r="C490" s="88" t="str">
        <v/>
      </c>
      <c r="D490" s="88" t="str">
        <v/>
      </c>
      <c r="F490" s="102" t="str">
        <v/>
      </c>
      <c r="O490" s="97">
        <v>41</v>
      </c>
      <c r="P490" s="97" t="s">
        <v>232</v>
      </c>
      <c r="Q490" s="97" t="s">
        <v>174</v>
      </c>
      <c r="R490" s="97">
        <v>13</v>
      </c>
      <c r="S490" s="97" t="s">
        <v>191</v>
      </c>
      <c r="T490" s="97" t="s">
        <v>192</v>
      </c>
      <c r="U490" s="98">
        <v>0.52262697906021494</v>
      </c>
    </row>
    <row r="491" spans="2:21" x14ac:dyDescent="0.25">
      <c r="B491" s="88" t="str">
        <v/>
      </c>
      <c r="C491" s="88" t="str">
        <v/>
      </c>
      <c r="D491" s="88" t="str">
        <v/>
      </c>
      <c r="F491" s="102" t="str">
        <v/>
      </c>
      <c r="O491" s="97">
        <v>42</v>
      </c>
      <c r="P491" s="97" t="s">
        <v>233</v>
      </c>
      <c r="Q491" s="97" t="s">
        <v>165</v>
      </c>
      <c r="R491" s="97">
        <v>1</v>
      </c>
      <c r="S491" s="97" t="s">
        <v>166</v>
      </c>
      <c r="T491" s="97" t="s">
        <v>167</v>
      </c>
      <c r="U491" s="98">
        <v>0.42129328742647498</v>
      </c>
    </row>
    <row r="492" spans="2:21" x14ac:dyDescent="0.25">
      <c r="B492" s="88" t="str">
        <v/>
      </c>
      <c r="C492" s="88" t="str">
        <v/>
      </c>
      <c r="D492" s="88" t="str">
        <v/>
      </c>
      <c r="F492" s="102" t="str">
        <v/>
      </c>
      <c r="O492" s="97">
        <v>42</v>
      </c>
      <c r="P492" s="97" t="s">
        <v>233</v>
      </c>
      <c r="Q492" s="97" t="s">
        <v>165</v>
      </c>
      <c r="R492" s="97">
        <v>2</v>
      </c>
      <c r="S492" s="97" t="s">
        <v>168</v>
      </c>
      <c r="T492" s="97" t="s">
        <v>169</v>
      </c>
      <c r="U492" s="98">
        <v>0.34170292481396103</v>
      </c>
    </row>
    <row r="493" spans="2:21" x14ac:dyDescent="0.25">
      <c r="B493" s="88" t="str">
        <v/>
      </c>
      <c r="C493" s="88" t="str">
        <v/>
      </c>
      <c r="D493" s="88" t="str">
        <v/>
      </c>
      <c r="F493" s="102" t="str">
        <v/>
      </c>
      <c r="O493" s="97">
        <v>42</v>
      </c>
      <c r="P493" s="97" t="s">
        <v>233</v>
      </c>
      <c r="Q493" s="97" t="s">
        <v>165</v>
      </c>
      <c r="R493" s="97">
        <v>3</v>
      </c>
      <c r="S493" s="97" t="s">
        <v>170</v>
      </c>
      <c r="T493" s="97" t="s">
        <v>171</v>
      </c>
      <c r="U493" s="98">
        <v>0.93796982510439009</v>
      </c>
    </row>
    <row r="494" spans="2:21" x14ac:dyDescent="0.25">
      <c r="B494" s="88" t="str">
        <v/>
      </c>
      <c r="C494" s="88" t="str">
        <v/>
      </c>
      <c r="D494" s="88" t="str">
        <v/>
      </c>
      <c r="F494" s="102" t="str">
        <v/>
      </c>
      <c r="O494" s="97">
        <v>42</v>
      </c>
      <c r="P494" s="97" t="s">
        <v>233</v>
      </c>
      <c r="Q494" s="97" t="s">
        <v>165</v>
      </c>
      <c r="R494" s="97">
        <v>4</v>
      </c>
      <c r="S494" s="97" t="s">
        <v>172</v>
      </c>
      <c r="T494" s="97" t="s">
        <v>173</v>
      </c>
      <c r="U494" s="98">
        <v>0.92719828257855308</v>
      </c>
    </row>
    <row r="495" spans="2:21" x14ac:dyDescent="0.25">
      <c r="B495" s="88" t="str">
        <v/>
      </c>
      <c r="C495" s="88" t="str">
        <v/>
      </c>
      <c r="D495" s="88" t="str">
        <v/>
      </c>
      <c r="F495" s="102" t="str">
        <v/>
      </c>
      <c r="O495" s="97">
        <v>42</v>
      </c>
      <c r="P495" s="97" t="s">
        <v>233</v>
      </c>
      <c r="Q495" s="97" t="s">
        <v>174</v>
      </c>
      <c r="R495" s="97">
        <v>1</v>
      </c>
      <c r="S495" s="97" t="s">
        <v>175</v>
      </c>
      <c r="T495" s="97" t="s">
        <v>176</v>
      </c>
      <c r="U495" s="98">
        <v>0.15099224154524801</v>
      </c>
    </row>
    <row r="496" spans="2:21" x14ac:dyDescent="0.25">
      <c r="B496" s="88" t="str">
        <v/>
      </c>
      <c r="C496" s="88" t="str">
        <v/>
      </c>
      <c r="D496" s="88" t="str">
        <v/>
      </c>
      <c r="F496" s="102" t="str">
        <v/>
      </c>
      <c r="O496" s="97">
        <v>42</v>
      </c>
      <c r="P496" s="97" t="s">
        <v>233</v>
      </c>
      <c r="Q496" s="97" t="s">
        <v>174</v>
      </c>
      <c r="R496" s="97">
        <v>2</v>
      </c>
      <c r="S496" s="97" t="s">
        <v>177</v>
      </c>
      <c r="T496" s="97" t="s">
        <v>178</v>
      </c>
      <c r="U496" s="98">
        <v>0.19813420879591101</v>
      </c>
    </row>
    <row r="497" spans="2:21" x14ac:dyDescent="0.25">
      <c r="B497" s="88" t="str">
        <v/>
      </c>
      <c r="C497" s="88" t="str">
        <v/>
      </c>
      <c r="D497" s="88" t="str">
        <v/>
      </c>
      <c r="F497" s="102" t="str">
        <v/>
      </c>
      <c r="O497" s="97">
        <v>42</v>
      </c>
      <c r="P497" s="97" t="s">
        <v>233</v>
      </c>
      <c r="Q497" s="97" t="s">
        <v>174</v>
      </c>
      <c r="R497" s="97">
        <v>3</v>
      </c>
      <c r="S497" s="97" t="s">
        <v>179</v>
      </c>
      <c r="T497" s="97" t="s">
        <v>180</v>
      </c>
      <c r="U497" s="98">
        <v>0.57564303040188203</v>
      </c>
    </row>
    <row r="498" spans="2:21" x14ac:dyDescent="0.25">
      <c r="B498" s="88" t="str">
        <v/>
      </c>
      <c r="C498" s="88" t="str">
        <v/>
      </c>
      <c r="D498" s="88" t="str">
        <v/>
      </c>
      <c r="F498" s="102" t="str">
        <v/>
      </c>
      <c r="O498" s="97">
        <v>42</v>
      </c>
      <c r="P498" s="97" t="s">
        <v>233</v>
      </c>
      <c r="Q498" s="97" t="s">
        <v>174</v>
      </c>
      <c r="R498" s="97">
        <v>4</v>
      </c>
      <c r="S498" s="97" t="s">
        <v>181</v>
      </c>
      <c r="T498" s="97" t="s">
        <v>182</v>
      </c>
      <c r="U498" s="98">
        <v>0.63506746665877312</v>
      </c>
    </row>
    <row r="499" spans="2:21" x14ac:dyDescent="0.25">
      <c r="B499" s="88" t="str">
        <v/>
      </c>
      <c r="C499" s="88" t="str">
        <v/>
      </c>
      <c r="D499" s="88" t="str">
        <v/>
      </c>
      <c r="F499" s="102" t="str">
        <v/>
      </c>
      <c r="O499" s="97">
        <v>42</v>
      </c>
      <c r="P499" s="97" t="s">
        <v>233</v>
      </c>
      <c r="Q499" s="97" t="s">
        <v>174</v>
      </c>
      <c r="R499" s="97">
        <v>5</v>
      </c>
      <c r="S499" s="97" t="s">
        <v>183</v>
      </c>
      <c r="T499" s="97" t="s">
        <v>184</v>
      </c>
      <c r="U499" s="98">
        <v>0.45232977874588398</v>
      </c>
    </row>
    <row r="500" spans="2:21" x14ac:dyDescent="0.25">
      <c r="B500" s="88" t="str">
        <v/>
      </c>
      <c r="C500" s="88" t="str">
        <v/>
      </c>
      <c r="D500" s="88" t="str">
        <v/>
      </c>
      <c r="F500" s="102" t="str">
        <v/>
      </c>
      <c r="O500" s="97">
        <v>42</v>
      </c>
      <c r="P500" s="97" t="s">
        <v>233</v>
      </c>
      <c r="Q500" s="97" t="s">
        <v>174</v>
      </c>
      <c r="R500" s="97">
        <v>6</v>
      </c>
      <c r="S500" s="97" t="s">
        <v>185</v>
      </c>
      <c r="T500" s="97" t="s">
        <v>186</v>
      </c>
      <c r="U500" s="98">
        <v>0.51794886861491096</v>
      </c>
    </row>
    <row r="501" spans="2:21" x14ac:dyDescent="0.25">
      <c r="B501" s="88" t="str">
        <v/>
      </c>
      <c r="C501" s="88" t="str">
        <v/>
      </c>
      <c r="D501" s="88" t="str">
        <v/>
      </c>
      <c r="F501" s="102" t="str">
        <v/>
      </c>
      <c r="O501" s="97">
        <v>42</v>
      </c>
      <c r="P501" s="97" t="s">
        <v>233</v>
      </c>
      <c r="Q501" s="97" t="s">
        <v>174</v>
      </c>
      <c r="R501" s="97">
        <v>11</v>
      </c>
      <c r="S501" s="97" t="s">
        <v>187</v>
      </c>
      <c r="T501" s="97" t="s">
        <v>188</v>
      </c>
      <c r="U501" s="98">
        <v>0.16257139273426099</v>
      </c>
    </row>
    <row r="502" spans="2:21" x14ac:dyDescent="0.25">
      <c r="B502" s="88" t="str">
        <v/>
      </c>
      <c r="C502" s="88" t="str">
        <v/>
      </c>
      <c r="D502" s="88" t="str">
        <v/>
      </c>
      <c r="F502" s="102" t="str">
        <v/>
      </c>
      <c r="O502" s="97">
        <v>42</v>
      </c>
      <c r="P502" s="97" t="s">
        <v>233</v>
      </c>
      <c r="Q502" s="97" t="s">
        <v>174</v>
      </c>
      <c r="R502" s="97">
        <v>12</v>
      </c>
      <c r="S502" s="97" t="s">
        <v>189</v>
      </c>
      <c r="T502" s="97" t="s">
        <v>190</v>
      </c>
      <c r="U502" s="98">
        <v>0.570623287688514</v>
      </c>
    </row>
    <row r="503" spans="2:21" x14ac:dyDescent="0.25">
      <c r="B503" s="88" t="str">
        <v/>
      </c>
      <c r="C503" s="88" t="str">
        <v/>
      </c>
      <c r="D503" s="88" t="str">
        <v/>
      </c>
      <c r="F503" s="102" t="str">
        <v/>
      </c>
      <c r="O503" s="97">
        <v>42</v>
      </c>
      <c r="P503" s="97" t="s">
        <v>233</v>
      </c>
      <c r="Q503" s="97" t="s">
        <v>174</v>
      </c>
      <c r="R503" s="97">
        <v>13</v>
      </c>
      <c r="S503" s="97" t="s">
        <v>191</v>
      </c>
      <c r="T503" s="97" t="s">
        <v>192</v>
      </c>
      <c r="U503" s="98">
        <v>0.52262697906021494</v>
      </c>
    </row>
    <row r="504" spans="2:21" x14ac:dyDescent="0.25">
      <c r="B504" s="88" t="str">
        <v/>
      </c>
      <c r="C504" s="88" t="str">
        <v/>
      </c>
      <c r="D504" s="88" t="str">
        <v/>
      </c>
      <c r="F504" s="102" t="str">
        <v/>
      </c>
      <c r="O504" s="97">
        <v>43</v>
      </c>
      <c r="P504" s="97" t="s">
        <v>234</v>
      </c>
      <c r="Q504" s="97" t="s">
        <v>165</v>
      </c>
      <c r="R504" s="97">
        <v>1</v>
      </c>
      <c r="S504" s="97" t="s">
        <v>166</v>
      </c>
      <c r="T504" s="97" t="s">
        <v>167</v>
      </c>
      <c r="U504" s="98">
        <v>0.42129328742647498</v>
      </c>
    </row>
    <row r="505" spans="2:21" x14ac:dyDescent="0.25">
      <c r="B505" s="88" t="str">
        <v/>
      </c>
      <c r="C505" s="88" t="str">
        <v/>
      </c>
      <c r="D505" s="88" t="str">
        <v/>
      </c>
      <c r="F505" s="102" t="str">
        <v/>
      </c>
      <c r="O505" s="97">
        <v>43</v>
      </c>
      <c r="P505" s="97" t="s">
        <v>234</v>
      </c>
      <c r="Q505" s="97" t="s">
        <v>165</v>
      </c>
      <c r="R505" s="97">
        <v>2</v>
      </c>
      <c r="S505" s="97" t="s">
        <v>168</v>
      </c>
      <c r="T505" s="97" t="s">
        <v>169</v>
      </c>
      <c r="U505" s="98">
        <v>0.34170292481396103</v>
      </c>
    </row>
    <row r="506" spans="2:21" x14ac:dyDescent="0.25">
      <c r="B506" s="88" t="str">
        <v/>
      </c>
      <c r="C506" s="88" t="str">
        <v/>
      </c>
      <c r="D506" s="88" t="str">
        <v/>
      </c>
      <c r="F506" s="102" t="str">
        <v/>
      </c>
      <c r="O506" s="97">
        <v>43</v>
      </c>
      <c r="P506" s="97" t="s">
        <v>234</v>
      </c>
      <c r="Q506" s="97" t="s">
        <v>165</v>
      </c>
      <c r="R506" s="97">
        <v>3</v>
      </c>
      <c r="S506" s="97" t="s">
        <v>170</v>
      </c>
      <c r="T506" s="97" t="s">
        <v>171</v>
      </c>
      <c r="U506" s="98">
        <v>0.93796982510439009</v>
      </c>
    </row>
    <row r="507" spans="2:21" x14ac:dyDescent="0.25">
      <c r="B507" s="88" t="str">
        <v/>
      </c>
      <c r="C507" s="88" t="str">
        <v/>
      </c>
      <c r="D507" s="88" t="str">
        <v/>
      </c>
      <c r="F507" s="102" t="str">
        <v/>
      </c>
      <c r="O507" s="97">
        <v>43</v>
      </c>
      <c r="P507" s="97" t="s">
        <v>234</v>
      </c>
      <c r="Q507" s="97" t="s">
        <v>165</v>
      </c>
      <c r="R507" s="97">
        <v>4</v>
      </c>
      <c r="S507" s="97" t="s">
        <v>172</v>
      </c>
      <c r="T507" s="97" t="s">
        <v>173</v>
      </c>
      <c r="U507" s="98">
        <v>0.92719828257855308</v>
      </c>
    </row>
    <row r="508" spans="2:21" x14ac:dyDescent="0.25">
      <c r="B508" s="88" t="str">
        <v/>
      </c>
      <c r="C508" s="88" t="str">
        <v/>
      </c>
      <c r="D508" s="88" t="str">
        <v/>
      </c>
      <c r="F508" s="102" t="str">
        <v/>
      </c>
      <c r="O508" s="97">
        <v>43</v>
      </c>
      <c r="P508" s="97" t="s">
        <v>234</v>
      </c>
      <c r="Q508" s="97" t="s">
        <v>174</v>
      </c>
      <c r="R508" s="97">
        <v>1</v>
      </c>
      <c r="S508" s="97" t="s">
        <v>175</v>
      </c>
      <c r="T508" s="97" t="s">
        <v>176</v>
      </c>
      <c r="U508" s="98">
        <v>0.15099224154524801</v>
      </c>
    </row>
    <row r="509" spans="2:21" x14ac:dyDescent="0.25">
      <c r="B509" s="88" t="str">
        <v/>
      </c>
      <c r="C509" s="88" t="str">
        <v/>
      </c>
      <c r="D509" s="88" t="str">
        <v/>
      </c>
      <c r="F509" s="102" t="str">
        <v/>
      </c>
      <c r="O509" s="97">
        <v>43</v>
      </c>
      <c r="P509" s="97" t="s">
        <v>234</v>
      </c>
      <c r="Q509" s="97" t="s">
        <v>174</v>
      </c>
      <c r="R509" s="97">
        <v>2</v>
      </c>
      <c r="S509" s="97" t="s">
        <v>177</v>
      </c>
      <c r="T509" s="97" t="s">
        <v>178</v>
      </c>
      <c r="U509" s="98">
        <v>0.19813420879591101</v>
      </c>
    </row>
    <row r="510" spans="2:21" x14ac:dyDescent="0.25">
      <c r="B510" s="88" t="str">
        <v/>
      </c>
      <c r="C510" s="88" t="str">
        <v/>
      </c>
      <c r="D510" s="88" t="str">
        <v/>
      </c>
      <c r="F510" s="102" t="str">
        <v/>
      </c>
      <c r="O510" s="97">
        <v>43</v>
      </c>
      <c r="P510" s="97" t="s">
        <v>234</v>
      </c>
      <c r="Q510" s="97" t="s">
        <v>174</v>
      </c>
      <c r="R510" s="97">
        <v>3</v>
      </c>
      <c r="S510" s="97" t="s">
        <v>179</v>
      </c>
      <c r="T510" s="97" t="s">
        <v>180</v>
      </c>
      <c r="U510" s="98">
        <v>0.57564303040188203</v>
      </c>
    </row>
    <row r="511" spans="2:21" x14ac:dyDescent="0.25">
      <c r="B511" s="88" t="str">
        <v/>
      </c>
      <c r="C511" s="88" t="str">
        <v/>
      </c>
      <c r="D511" s="88" t="str">
        <v/>
      </c>
      <c r="F511" s="102" t="str">
        <v/>
      </c>
      <c r="O511" s="97">
        <v>43</v>
      </c>
      <c r="P511" s="97" t="s">
        <v>234</v>
      </c>
      <c r="Q511" s="97" t="s">
        <v>174</v>
      </c>
      <c r="R511" s="97">
        <v>4</v>
      </c>
      <c r="S511" s="97" t="s">
        <v>181</v>
      </c>
      <c r="T511" s="97" t="s">
        <v>182</v>
      </c>
      <c r="U511" s="98">
        <v>0.63506746665877312</v>
      </c>
    </row>
    <row r="512" spans="2:21" x14ac:dyDescent="0.25">
      <c r="B512" s="88" t="str">
        <v/>
      </c>
      <c r="C512" s="88" t="str">
        <v/>
      </c>
      <c r="D512" s="88" t="str">
        <v/>
      </c>
      <c r="F512" s="102" t="str">
        <v/>
      </c>
      <c r="O512" s="97">
        <v>43</v>
      </c>
      <c r="P512" s="97" t="s">
        <v>234</v>
      </c>
      <c r="Q512" s="97" t="s">
        <v>174</v>
      </c>
      <c r="R512" s="97">
        <v>5</v>
      </c>
      <c r="S512" s="97" t="s">
        <v>183</v>
      </c>
      <c r="T512" s="97" t="s">
        <v>184</v>
      </c>
      <c r="U512" s="98">
        <v>0.45232977874588398</v>
      </c>
    </row>
    <row r="513" spans="2:21" x14ac:dyDescent="0.25">
      <c r="B513" s="88" t="str">
        <v/>
      </c>
      <c r="C513" s="88" t="str">
        <v/>
      </c>
      <c r="D513" s="88" t="str">
        <v/>
      </c>
      <c r="F513" s="102" t="str">
        <v/>
      </c>
      <c r="O513" s="97">
        <v>43</v>
      </c>
      <c r="P513" s="97" t="s">
        <v>234</v>
      </c>
      <c r="Q513" s="97" t="s">
        <v>174</v>
      </c>
      <c r="R513" s="97">
        <v>6</v>
      </c>
      <c r="S513" s="97" t="s">
        <v>185</v>
      </c>
      <c r="T513" s="97" t="s">
        <v>186</v>
      </c>
      <c r="U513" s="98">
        <v>0.51794886861491096</v>
      </c>
    </row>
    <row r="514" spans="2:21" x14ac:dyDescent="0.25">
      <c r="B514" s="88" t="str">
        <v/>
      </c>
      <c r="C514" s="88" t="str">
        <v/>
      </c>
      <c r="D514" s="88" t="str">
        <v/>
      </c>
      <c r="F514" s="102" t="str">
        <v/>
      </c>
      <c r="O514" s="97">
        <v>43</v>
      </c>
      <c r="P514" s="97" t="s">
        <v>234</v>
      </c>
      <c r="Q514" s="97" t="s">
        <v>174</v>
      </c>
      <c r="R514" s="97">
        <v>11</v>
      </c>
      <c r="S514" s="97" t="s">
        <v>187</v>
      </c>
      <c r="T514" s="97" t="s">
        <v>188</v>
      </c>
      <c r="U514" s="98">
        <v>0.16257139273426099</v>
      </c>
    </row>
    <row r="515" spans="2:21" x14ac:dyDescent="0.25">
      <c r="B515" s="88" t="str">
        <v/>
      </c>
      <c r="C515" s="88" t="str">
        <v/>
      </c>
      <c r="D515" s="88" t="str">
        <v/>
      </c>
      <c r="F515" s="102" t="str">
        <v/>
      </c>
      <c r="O515" s="97">
        <v>43</v>
      </c>
      <c r="P515" s="97" t="s">
        <v>234</v>
      </c>
      <c r="Q515" s="97" t="s">
        <v>174</v>
      </c>
      <c r="R515" s="97">
        <v>12</v>
      </c>
      <c r="S515" s="97" t="s">
        <v>189</v>
      </c>
      <c r="T515" s="97" t="s">
        <v>190</v>
      </c>
      <c r="U515" s="98">
        <v>0.570623287688514</v>
      </c>
    </row>
    <row r="516" spans="2:21" x14ac:dyDescent="0.25">
      <c r="B516" s="88" t="str">
        <v/>
      </c>
      <c r="C516" s="88" t="str">
        <v/>
      </c>
      <c r="D516" s="88" t="str">
        <v/>
      </c>
      <c r="F516" s="102" t="str">
        <v/>
      </c>
      <c r="O516" s="97">
        <v>43</v>
      </c>
      <c r="P516" s="97" t="s">
        <v>234</v>
      </c>
      <c r="Q516" s="97" t="s">
        <v>174</v>
      </c>
      <c r="R516" s="97">
        <v>13</v>
      </c>
      <c r="S516" s="97" t="s">
        <v>191</v>
      </c>
      <c r="T516" s="97" t="s">
        <v>192</v>
      </c>
      <c r="U516" s="98">
        <v>0.52262697906021494</v>
      </c>
    </row>
    <row r="517" spans="2:21" x14ac:dyDescent="0.25">
      <c r="B517" s="88" t="str">
        <v/>
      </c>
      <c r="C517" s="88" t="str">
        <v/>
      </c>
      <c r="D517" s="88" t="str">
        <v/>
      </c>
      <c r="F517" s="102" t="str">
        <v/>
      </c>
      <c r="O517" s="97">
        <v>44</v>
      </c>
      <c r="P517" s="97" t="s">
        <v>235</v>
      </c>
      <c r="Q517" s="97" t="s">
        <v>165</v>
      </c>
      <c r="R517" s="97">
        <v>1</v>
      </c>
      <c r="S517" s="97" t="s">
        <v>166</v>
      </c>
      <c r="T517" s="97" t="s">
        <v>167</v>
      </c>
      <c r="U517" s="98">
        <v>0.42129328742647498</v>
      </c>
    </row>
    <row r="518" spans="2:21" x14ac:dyDescent="0.25">
      <c r="B518" s="88" t="str">
        <v/>
      </c>
      <c r="C518" s="88" t="str">
        <v/>
      </c>
      <c r="D518" s="88" t="str">
        <v/>
      </c>
      <c r="F518" s="102" t="str">
        <v/>
      </c>
      <c r="O518" s="97">
        <v>44</v>
      </c>
      <c r="P518" s="97" t="s">
        <v>235</v>
      </c>
      <c r="Q518" s="97" t="s">
        <v>165</v>
      </c>
      <c r="R518" s="97">
        <v>2</v>
      </c>
      <c r="S518" s="97" t="s">
        <v>168</v>
      </c>
      <c r="T518" s="97" t="s">
        <v>169</v>
      </c>
      <c r="U518" s="98">
        <v>0.34170292481396103</v>
      </c>
    </row>
    <row r="519" spans="2:21" x14ac:dyDescent="0.25">
      <c r="B519" s="88" t="str">
        <v/>
      </c>
      <c r="C519" s="88" t="str">
        <v/>
      </c>
      <c r="D519" s="88" t="str">
        <v/>
      </c>
      <c r="F519" s="102" t="str">
        <v/>
      </c>
      <c r="O519" s="97">
        <v>44</v>
      </c>
      <c r="P519" s="97" t="s">
        <v>235</v>
      </c>
      <c r="Q519" s="97" t="s">
        <v>165</v>
      </c>
      <c r="R519" s="97">
        <v>3</v>
      </c>
      <c r="S519" s="97" t="s">
        <v>170</v>
      </c>
      <c r="T519" s="97" t="s">
        <v>171</v>
      </c>
      <c r="U519" s="98">
        <v>0.93796982510439009</v>
      </c>
    </row>
    <row r="520" spans="2:21" x14ac:dyDescent="0.25">
      <c r="B520" s="88" t="str">
        <v/>
      </c>
      <c r="C520" s="88" t="str">
        <v/>
      </c>
      <c r="D520" s="88" t="str">
        <v/>
      </c>
      <c r="F520" s="102" t="str">
        <v/>
      </c>
      <c r="O520" s="97">
        <v>44</v>
      </c>
      <c r="P520" s="97" t="s">
        <v>235</v>
      </c>
      <c r="Q520" s="97" t="s">
        <v>165</v>
      </c>
      <c r="R520" s="97">
        <v>4</v>
      </c>
      <c r="S520" s="97" t="s">
        <v>172</v>
      </c>
      <c r="T520" s="97" t="s">
        <v>173</v>
      </c>
      <c r="U520" s="98">
        <v>0.92719828257855308</v>
      </c>
    </row>
    <row r="521" spans="2:21" x14ac:dyDescent="0.25">
      <c r="B521" s="88" t="str">
        <v/>
      </c>
      <c r="C521" s="88" t="str">
        <v/>
      </c>
      <c r="D521" s="88" t="str">
        <v/>
      </c>
      <c r="F521" s="102" t="str">
        <v/>
      </c>
      <c r="O521" s="97">
        <v>44</v>
      </c>
      <c r="P521" s="97" t="s">
        <v>235</v>
      </c>
      <c r="Q521" s="97" t="s">
        <v>174</v>
      </c>
      <c r="R521" s="97">
        <v>1</v>
      </c>
      <c r="S521" s="97" t="s">
        <v>175</v>
      </c>
      <c r="T521" s="97" t="s">
        <v>176</v>
      </c>
      <c r="U521" s="98">
        <v>0.15099224154524801</v>
      </c>
    </row>
    <row r="522" spans="2:21" x14ac:dyDescent="0.25">
      <c r="B522" s="88" t="str">
        <v/>
      </c>
      <c r="C522" s="88" t="str">
        <v/>
      </c>
      <c r="D522" s="88" t="str">
        <v/>
      </c>
      <c r="F522" s="102" t="str">
        <v/>
      </c>
      <c r="O522" s="97">
        <v>44</v>
      </c>
      <c r="P522" s="97" t="s">
        <v>235</v>
      </c>
      <c r="Q522" s="97" t="s">
        <v>174</v>
      </c>
      <c r="R522" s="97">
        <v>2</v>
      </c>
      <c r="S522" s="97" t="s">
        <v>177</v>
      </c>
      <c r="T522" s="97" t="s">
        <v>178</v>
      </c>
      <c r="U522" s="98">
        <v>0.19813420879591101</v>
      </c>
    </row>
    <row r="523" spans="2:21" x14ac:dyDescent="0.25">
      <c r="B523" s="88" t="str">
        <v/>
      </c>
      <c r="C523" s="88" t="str">
        <v/>
      </c>
      <c r="D523" s="88" t="str">
        <v/>
      </c>
      <c r="F523" s="102" t="str">
        <v/>
      </c>
      <c r="O523" s="97">
        <v>44</v>
      </c>
      <c r="P523" s="97" t="s">
        <v>235</v>
      </c>
      <c r="Q523" s="97" t="s">
        <v>174</v>
      </c>
      <c r="R523" s="97">
        <v>3</v>
      </c>
      <c r="S523" s="97" t="s">
        <v>179</v>
      </c>
      <c r="T523" s="97" t="s">
        <v>180</v>
      </c>
      <c r="U523" s="98">
        <v>0.57564303040188203</v>
      </c>
    </row>
    <row r="524" spans="2:21" x14ac:dyDescent="0.25">
      <c r="B524" s="88" t="str">
        <v/>
      </c>
      <c r="C524" s="88" t="str">
        <v/>
      </c>
      <c r="D524" s="88" t="str">
        <v/>
      </c>
      <c r="F524" s="102" t="str">
        <v/>
      </c>
      <c r="O524" s="97">
        <v>44</v>
      </c>
      <c r="P524" s="97" t="s">
        <v>235</v>
      </c>
      <c r="Q524" s="97" t="s">
        <v>174</v>
      </c>
      <c r="R524" s="97">
        <v>4</v>
      </c>
      <c r="S524" s="97" t="s">
        <v>181</v>
      </c>
      <c r="T524" s="97" t="s">
        <v>182</v>
      </c>
      <c r="U524" s="98">
        <v>0.63506746665877312</v>
      </c>
    </row>
    <row r="525" spans="2:21" x14ac:dyDescent="0.25">
      <c r="B525" s="88" t="str">
        <v/>
      </c>
      <c r="C525" s="88" t="str">
        <v/>
      </c>
      <c r="D525" s="88" t="str">
        <v/>
      </c>
      <c r="F525" s="102" t="str">
        <v/>
      </c>
      <c r="O525" s="97">
        <v>44</v>
      </c>
      <c r="P525" s="97" t="s">
        <v>235</v>
      </c>
      <c r="Q525" s="97" t="s">
        <v>174</v>
      </c>
      <c r="R525" s="97">
        <v>5</v>
      </c>
      <c r="S525" s="97" t="s">
        <v>183</v>
      </c>
      <c r="T525" s="97" t="s">
        <v>184</v>
      </c>
      <c r="U525" s="98">
        <v>0.45232977874588398</v>
      </c>
    </row>
    <row r="526" spans="2:21" x14ac:dyDescent="0.25">
      <c r="B526" s="88" t="str">
        <v/>
      </c>
      <c r="C526" s="88" t="str">
        <v/>
      </c>
      <c r="D526" s="88" t="str">
        <v/>
      </c>
      <c r="F526" s="102" t="str">
        <v/>
      </c>
      <c r="O526" s="97">
        <v>44</v>
      </c>
      <c r="P526" s="97" t="s">
        <v>235</v>
      </c>
      <c r="Q526" s="97" t="s">
        <v>174</v>
      </c>
      <c r="R526" s="97">
        <v>6</v>
      </c>
      <c r="S526" s="97" t="s">
        <v>185</v>
      </c>
      <c r="T526" s="97" t="s">
        <v>186</v>
      </c>
      <c r="U526" s="98">
        <v>0.51794886861491096</v>
      </c>
    </row>
    <row r="527" spans="2:21" x14ac:dyDescent="0.25">
      <c r="B527" s="88" t="str">
        <v/>
      </c>
      <c r="C527" s="88" t="str">
        <v/>
      </c>
      <c r="D527" s="88" t="str">
        <v/>
      </c>
      <c r="F527" s="102" t="str">
        <v/>
      </c>
      <c r="O527" s="97">
        <v>45</v>
      </c>
      <c r="P527" s="97" t="s">
        <v>236</v>
      </c>
      <c r="Q527" s="97" t="s">
        <v>165</v>
      </c>
      <c r="R527" s="97">
        <v>1</v>
      </c>
      <c r="S527" s="97" t="s">
        <v>166</v>
      </c>
      <c r="T527" s="97" t="s">
        <v>167</v>
      </c>
      <c r="U527" s="98">
        <v>0.42129328742647498</v>
      </c>
    </row>
    <row r="528" spans="2:21" x14ac:dyDescent="0.25">
      <c r="B528" s="88" t="str">
        <v/>
      </c>
      <c r="C528" s="88" t="str">
        <v/>
      </c>
      <c r="D528" s="88" t="str">
        <v/>
      </c>
      <c r="F528" s="102" t="str">
        <v/>
      </c>
      <c r="O528" s="97">
        <v>45</v>
      </c>
      <c r="P528" s="97" t="s">
        <v>236</v>
      </c>
      <c r="Q528" s="97" t="s">
        <v>165</v>
      </c>
      <c r="R528" s="97">
        <v>2</v>
      </c>
      <c r="S528" s="97" t="s">
        <v>168</v>
      </c>
      <c r="T528" s="97" t="s">
        <v>169</v>
      </c>
      <c r="U528" s="98">
        <v>0.34170292481396103</v>
      </c>
    </row>
    <row r="529" spans="2:21" x14ac:dyDescent="0.25">
      <c r="B529" s="88" t="str">
        <v/>
      </c>
      <c r="C529" s="88" t="str">
        <v/>
      </c>
      <c r="D529" s="88" t="str">
        <v/>
      </c>
      <c r="F529" s="102" t="str">
        <v/>
      </c>
      <c r="O529" s="97">
        <v>45</v>
      </c>
      <c r="P529" s="97" t="s">
        <v>236</v>
      </c>
      <c r="Q529" s="97" t="s">
        <v>165</v>
      </c>
      <c r="R529" s="97">
        <v>3</v>
      </c>
      <c r="S529" s="97" t="s">
        <v>170</v>
      </c>
      <c r="T529" s="97" t="s">
        <v>171</v>
      </c>
      <c r="U529" s="98">
        <v>0.93796982510439009</v>
      </c>
    </row>
    <row r="530" spans="2:21" x14ac:dyDescent="0.25">
      <c r="B530" s="88" t="str">
        <v/>
      </c>
      <c r="C530" s="88" t="str">
        <v/>
      </c>
      <c r="D530" s="88" t="str">
        <v/>
      </c>
      <c r="F530" s="102" t="str">
        <v/>
      </c>
      <c r="O530" s="97">
        <v>45</v>
      </c>
      <c r="P530" s="97" t="s">
        <v>236</v>
      </c>
      <c r="Q530" s="97" t="s">
        <v>165</v>
      </c>
      <c r="R530" s="97">
        <v>4</v>
      </c>
      <c r="S530" s="97" t="s">
        <v>172</v>
      </c>
      <c r="T530" s="97" t="s">
        <v>173</v>
      </c>
      <c r="U530" s="98">
        <v>0.92719828257855308</v>
      </c>
    </row>
    <row r="531" spans="2:21" x14ac:dyDescent="0.25">
      <c r="B531" s="88" t="str">
        <v/>
      </c>
      <c r="C531" s="88" t="str">
        <v/>
      </c>
      <c r="D531" s="88" t="str">
        <v/>
      </c>
      <c r="F531" s="102" t="str">
        <v/>
      </c>
      <c r="O531" s="97">
        <v>45</v>
      </c>
      <c r="P531" s="97" t="s">
        <v>236</v>
      </c>
      <c r="Q531" s="97" t="s">
        <v>174</v>
      </c>
      <c r="R531" s="97">
        <v>1</v>
      </c>
      <c r="S531" s="97" t="s">
        <v>175</v>
      </c>
      <c r="T531" s="97" t="s">
        <v>176</v>
      </c>
      <c r="U531" s="98">
        <v>0.15099224154524801</v>
      </c>
    </row>
    <row r="532" spans="2:21" x14ac:dyDescent="0.25">
      <c r="B532" s="88" t="str">
        <v/>
      </c>
      <c r="C532" s="88" t="str">
        <v/>
      </c>
      <c r="D532" s="88" t="str">
        <v/>
      </c>
      <c r="F532" s="102" t="str">
        <v/>
      </c>
      <c r="O532" s="97">
        <v>45</v>
      </c>
      <c r="P532" s="97" t="s">
        <v>236</v>
      </c>
      <c r="Q532" s="97" t="s">
        <v>174</v>
      </c>
      <c r="R532" s="97">
        <v>2</v>
      </c>
      <c r="S532" s="97" t="s">
        <v>177</v>
      </c>
      <c r="T532" s="97" t="s">
        <v>178</v>
      </c>
      <c r="U532" s="98">
        <v>0.19813420879591101</v>
      </c>
    </row>
    <row r="533" spans="2:21" x14ac:dyDescent="0.25">
      <c r="B533" s="88" t="str">
        <v/>
      </c>
      <c r="C533" s="88" t="str">
        <v/>
      </c>
      <c r="D533" s="88" t="str">
        <v/>
      </c>
      <c r="F533" s="102" t="str">
        <v/>
      </c>
      <c r="O533" s="97">
        <v>45</v>
      </c>
      <c r="P533" s="97" t="s">
        <v>236</v>
      </c>
      <c r="Q533" s="97" t="s">
        <v>174</v>
      </c>
      <c r="R533" s="97">
        <v>3</v>
      </c>
      <c r="S533" s="97" t="s">
        <v>179</v>
      </c>
      <c r="T533" s="97" t="s">
        <v>180</v>
      </c>
      <c r="U533" s="98">
        <v>0.57564303040188203</v>
      </c>
    </row>
    <row r="534" spans="2:21" x14ac:dyDescent="0.25">
      <c r="B534" s="88" t="str">
        <v/>
      </c>
      <c r="C534" s="88" t="str">
        <v/>
      </c>
      <c r="D534" s="88" t="str">
        <v/>
      </c>
      <c r="F534" s="102" t="str">
        <v/>
      </c>
      <c r="O534" s="97">
        <v>45</v>
      </c>
      <c r="P534" s="97" t="s">
        <v>236</v>
      </c>
      <c r="Q534" s="97" t="s">
        <v>174</v>
      </c>
      <c r="R534" s="97">
        <v>4</v>
      </c>
      <c r="S534" s="97" t="s">
        <v>181</v>
      </c>
      <c r="T534" s="97" t="s">
        <v>182</v>
      </c>
      <c r="U534" s="98">
        <v>0.63506746665877312</v>
      </c>
    </row>
    <row r="535" spans="2:21" x14ac:dyDescent="0.25">
      <c r="B535" s="88" t="str">
        <v/>
      </c>
      <c r="C535" s="88" t="str">
        <v/>
      </c>
      <c r="D535" s="88" t="str">
        <v/>
      </c>
      <c r="F535" s="102" t="str">
        <v/>
      </c>
      <c r="O535" s="97">
        <v>45</v>
      </c>
      <c r="P535" s="97" t="s">
        <v>236</v>
      </c>
      <c r="Q535" s="97" t="s">
        <v>174</v>
      </c>
      <c r="R535" s="97">
        <v>5</v>
      </c>
      <c r="S535" s="97" t="s">
        <v>183</v>
      </c>
      <c r="T535" s="97" t="s">
        <v>184</v>
      </c>
      <c r="U535" s="98">
        <v>0.45232977874588398</v>
      </c>
    </row>
    <row r="536" spans="2:21" x14ac:dyDescent="0.25">
      <c r="B536" s="88" t="str">
        <v/>
      </c>
      <c r="C536" s="88" t="str">
        <v/>
      </c>
      <c r="D536" s="88" t="str">
        <v/>
      </c>
      <c r="F536" s="102" t="str">
        <v/>
      </c>
      <c r="O536" s="97">
        <v>45</v>
      </c>
      <c r="P536" s="97" t="s">
        <v>236</v>
      </c>
      <c r="Q536" s="97" t="s">
        <v>174</v>
      </c>
      <c r="R536" s="97">
        <v>6</v>
      </c>
      <c r="S536" s="97" t="s">
        <v>185</v>
      </c>
      <c r="T536" s="97" t="s">
        <v>186</v>
      </c>
      <c r="U536" s="98">
        <v>0.51794886861491096</v>
      </c>
    </row>
    <row r="537" spans="2:21" x14ac:dyDescent="0.25">
      <c r="B537" s="88" t="str">
        <v/>
      </c>
      <c r="C537" s="88" t="str">
        <v/>
      </c>
      <c r="D537" s="88" t="str">
        <v/>
      </c>
      <c r="F537" s="102" t="str">
        <v/>
      </c>
      <c r="O537" s="97">
        <v>45</v>
      </c>
      <c r="P537" s="97" t="s">
        <v>236</v>
      </c>
      <c r="Q537" s="97" t="s">
        <v>174</v>
      </c>
      <c r="R537" s="97">
        <v>11</v>
      </c>
      <c r="S537" s="97" t="s">
        <v>187</v>
      </c>
      <c r="T537" s="97" t="s">
        <v>188</v>
      </c>
      <c r="U537" s="98">
        <v>0.16257139273426099</v>
      </c>
    </row>
    <row r="538" spans="2:21" x14ac:dyDescent="0.25">
      <c r="B538" s="88" t="str">
        <v/>
      </c>
      <c r="C538" s="88" t="str">
        <v/>
      </c>
      <c r="D538" s="88" t="str">
        <v/>
      </c>
      <c r="F538" s="102" t="str">
        <v/>
      </c>
      <c r="O538" s="97">
        <v>45</v>
      </c>
      <c r="P538" s="97" t="s">
        <v>236</v>
      </c>
      <c r="Q538" s="97" t="s">
        <v>174</v>
      </c>
      <c r="R538" s="97">
        <v>12</v>
      </c>
      <c r="S538" s="97" t="s">
        <v>189</v>
      </c>
      <c r="T538" s="97" t="s">
        <v>190</v>
      </c>
      <c r="U538" s="98">
        <v>0.570623287688514</v>
      </c>
    </row>
    <row r="539" spans="2:21" x14ac:dyDescent="0.25">
      <c r="B539" s="88" t="str">
        <v/>
      </c>
      <c r="C539" s="88" t="str">
        <v/>
      </c>
      <c r="D539" s="88" t="str">
        <v/>
      </c>
      <c r="F539" s="102" t="str">
        <v/>
      </c>
      <c r="O539" s="97">
        <v>45</v>
      </c>
      <c r="P539" s="97" t="s">
        <v>236</v>
      </c>
      <c r="Q539" s="97" t="s">
        <v>174</v>
      </c>
      <c r="R539" s="97">
        <v>13</v>
      </c>
      <c r="S539" s="97" t="s">
        <v>191</v>
      </c>
      <c r="T539" s="97" t="s">
        <v>192</v>
      </c>
      <c r="U539" s="98">
        <v>0.52262697906021494</v>
      </c>
    </row>
    <row r="540" spans="2:21" x14ac:dyDescent="0.25">
      <c r="B540" s="88" t="str">
        <v/>
      </c>
      <c r="C540" s="88" t="str">
        <v/>
      </c>
      <c r="D540" s="88" t="str">
        <v/>
      </c>
      <c r="F540" s="102" t="str">
        <v/>
      </c>
      <c r="O540" s="97">
        <v>46</v>
      </c>
      <c r="P540" s="97" t="s">
        <v>237</v>
      </c>
      <c r="Q540" s="97" t="s">
        <v>165</v>
      </c>
      <c r="R540" s="97">
        <v>1</v>
      </c>
      <c r="S540" s="97" t="s">
        <v>166</v>
      </c>
      <c r="T540" s="97" t="s">
        <v>167</v>
      </c>
      <c r="U540" s="98">
        <v>0.42129328742647498</v>
      </c>
    </row>
    <row r="541" spans="2:21" x14ac:dyDescent="0.25">
      <c r="B541" s="88" t="str">
        <v/>
      </c>
      <c r="C541" s="88" t="str">
        <v/>
      </c>
      <c r="D541" s="88" t="str">
        <v/>
      </c>
      <c r="F541" s="102" t="str">
        <v/>
      </c>
      <c r="O541" s="97">
        <v>46</v>
      </c>
      <c r="P541" s="97" t="s">
        <v>237</v>
      </c>
      <c r="Q541" s="97" t="s">
        <v>165</v>
      </c>
      <c r="R541" s="97">
        <v>2</v>
      </c>
      <c r="S541" s="97" t="s">
        <v>168</v>
      </c>
      <c r="T541" s="97" t="s">
        <v>169</v>
      </c>
      <c r="U541" s="98">
        <v>0.34170292481396103</v>
      </c>
    </row>
    <row r="542" spans="2:21" x14ac:dyDescent="0.25">
      <c r="B542" s="88" t="str">
        <v/>
      </c>
      <c r="C542" s="88" t="str">
        <v/>
      </c>
      <c r="D542" s="88" t="str">
        <v/>
      </c>
      <c r="F542" s="102" t="str">
        <v/>
      </c>
      <c r="O542" s="97">
        <v>46</v>
      </c>
      <c r="P542" s="97" t="s">
        <v>237</v>
      </c>
      <c r="Q542" s="97" t="s">
        <v>165</v>
      </c>
      <c r="R542" s="97">
        <v>3</v>
      </c>
      <c r="S542" s="97" t="s">
        <v>170</v>
      </c>
      <c r="T542" s="97" t="s">
        <v>171</v>
      </c>
      <c r="U542" s="98">
        <v>0.93796982510439009</v>
      </c>
    </row>
    <row r="543" spans="2:21" x14ac:dyDescent="0.25">
      <c r="B543" s="88" t="str">
        <v/>
      </c>
      <c r="C543" s="88" t="str">
        <v/>
      </c>
      <c r="D543" s="88" t="str">
        <v/>
      </c>
      <c r="F543" s="102" t="str">
        <v/>
      </c>
      <c r="O543" s="97">
        <v>46</v>
      </c>
      <c r="P543" s="97" t="s">
        <v>237</v>
      </c>
      <c r="Q543" s="97" t="s">
        <v>165</v>
      </c>
      <c r="R543" s="97">
        <v>4</v>
      </c>
      <c r="S543" s="97" t="s">
        <v>172</v>
      </c>
      <c r="T543" s="97" t="s">
        <v>173</v>
      </c>
      <c r="U543" s="98">
        <v>0.92719828257855308</v>
      </c>
    </row>
    <row r="544" spans="2:21" x14ac:dyDescent="0.25">
      <c r="B544" s="88" t="str">
        <v/>
      </c>
      <c r="C544" s="88" t="str">
        <v/>
      </c>
      <c r="D544" s="88" t="str">
        <v/>
      </c>
      <c r="F544" s="102" t="str">
        <v/>
      </c>
      <c r="O544" s="97">
        <v>46</v>
      </c>
      <c r="P544" s="97" t="s">
        <v>237</v>
      </c>
      <c r="Q544" s="97" t="s">
        <v>174</v>
      </c>
      <c r="R544" s="97">
        <v>1</v>
      </c>
      <c r="S544" s="97" t="s">
        <v>175</v>
      </c>
      <c r="T544" s="97" t="s">
        <v>176</v>
      </c>
      <c r="U544" s="98">
        <v>0.15099224154524801</v>
      </c>
    </row>
    <row r="545" spans="2:21" x14ac:dyDescent="0.25">
      <c r="B545" s="88" t="str">
        <v/>
      </c>
      <c r="C545" s="88" t="str">
        <v/>
      </c>
      <c r="D545" s="88" t="str">
        <v/>
      </c>
      <c r="F545" s="102" t="str">
        <v/>
      </c>
      <c r="O545" s="97">
        <v>46</v>
      </c>
      <c r="P545" s="97" t="s">
        <v>237</v>
      </c>
      <c r="Q545" s="97" t="s">
        <v>174</v>
      </c>
      <c r="R545" s="97">
        <v>2</v>
      </c>
      <c r="S545" s="97" t="s">
        <v>177</v>
      </c>
      <c r="T545" s="97" t="s">
        <v>178</v>
      </c>
      <c r="U545" s="98">
        <v>0.19813420879591101</v>
      </c>
    </row>
    <row r="546" spans="2:21" x14ac:dyDescent="0.25">
      <c r="B546" s="88" t="str">
        <v/>
      </c>
      <c r="C546" s="88" t="str">
        <v/>
      </c>
      <c r="D546" s="88" t="str">
        <v/>
      </c>
      <c r="F546" s="102" t="str">
        <v/>
      </c>
      <c r="O546" s="97">
        <v>46</v>
      </c>
      <c r="P546" s="97" t="s">
        <v>237</v>
      </c>
      <c r="Q546" s="97" t="s">
        <v>174</v>
      </c>
      <c r="R546" s="97">
        <v>3</v>
      </c>
      <c r="S546" s="97" t="s">
        <v>179</v>
      </c>
      <c r="T546" s="97" t="s">
        <v>180</v>
      </c>
      <c r="U546" s="98">
        <v>0.57564303040188203</v>
      </c>
    </row>
    <row r="547" spans="2:21" x14ac:dyDescent="0.25">
      <c r="B547" s="88" t="str">
        <v/>
      </c>
      <c r="C547" s="88" t="str">
        <v/>
      </c>
      <c r="D547" s="88" t="str">
        <v/>
      </c>
      <c r="F547" s="102" t="str">
        <v/>
      </c>
      <c r="O547" s="97">
        <v>46</v>
      </c>
      <c r="P547" s="97" t="s">
        <v>237</v>
      </c>
      <c r="Q547" s="97" t="s">
        <v>174</v>
      </c>
      <c r="R547" s="97">
        <v>4</v>
      </c>
      <c r="S547" s="97" t="s">
        <v>181</v>
      </c>
      <c r="T547" s="97" t="s">
        <v>182</v>
      </c>
      <c r="U547" s="98">
        <v>0.63506746665877312</v>
      </c>
    </row>
    <row r="548" spans="2:21" x14ac:dyDescent="0.25">
      <c r="B548" s="88" t="str">
        <v/>
      </c>
      <c r="C548" s="88" t="str">
        <v/>
      </c>
      <c r="D548" s="88" t="str">
        <v/>
      </c>
      <c r="F548" s="102" t="str">
        <v/>
      </c>
      <c r="O548" s="97">
        <v>46</v>
      </c>
      <c r="P548" s="97" t="s">
        <v>237</v>
      </c>
      <c r="Q548" s="97" t="s">
        <v>174</v>
      </c>
      <c r="R548" s="97">
        <v>5</v>
      </c>
      <c r="S548" s="97" t="s">
        <v>183</v>
      </c>
      <c r="T548" s="97" t="s">
        <v>184</v>
      </c>
      <c r="U548" s="98">
        <v>0.45232977874588398</v>
      </c>
    </row>
    <row r="549" spans="2:21" x14ac:dyDescent="0.25">
      <c r="B549" s="88" t="str">
        <v/>
      </c>
      <c r="C549" s="88" t="str">
        <v/>
      </c>
      <c r="D549" s="88" t="str">
        <v/>
      </c>
      <c r="F549" s="102" t="str">
        <v/>
      </c>
      <c r="O549" s="97">
        <v>46</v>
      </c>
      <c r="P549" s="97" t="s">
        <v>237</v>
      </c>
      <c r="Q549" s="97" t="s">
        <v>174</v>
      </c>
      <c r="R549" s="97">
        <v>6</v>
      </c>
      <c r="S549" s="97" t="s">
        <v>185</v>
      </c>
      <c r="T549" s="97" t="s">
        <v>186</v>
      </c>
      <c r="U549" s="98">
        <v>0.51794886861491096</v>
      </c>
    </row>
    <row r="550" spans="2:21" x14ac:dyDescent="0.25">
      <c r="B550" s="88" t="str">
        <v/>
      </c>
      <c r="C550" s="88" t="str">
        <v/>
      </c>
      <c r="D550" s="88" t="str">
        <v/>
      </c>
      <c r="F550" s="102" t="str">
        <v/>
      </c>
      <c r="O550" s="97">
        <v>46</v>
      </c>
      <c r="P550" s="97" t="s">
        <v>237</v>
      </c>
      <c r="Q550" s="97" t="s">
        <v>174</v>
      </c>
      <c r="R550" s="97">
        <v>11</v>
      </c>
      <c r="S550" s="97" t="s">
        <v>187</v>
      </c>
      <c r="T550" s="97" t="s">
        <v>188</v>
      </c>
      <c r="U550" s="98">
        <v>0.16257139273426099</v>
      </c>
    </row>
    <row r="551" spans="2:21" x14ac:dyDescent="0.25">
      <c r="B551" s="88" t="str">
        <v/>
      </c>
      <c r="C551" s="88" t="str">
        <v/>
      </c>
      <c r="D551" s="88" t="str">
        <v/>
      </c>
      <c r="F551" s="102" t="str">
        <v/>
      </c>
      <c r="O551" s="97">
        <v>46</v>
      </c>
      <c r="P551" s="97" t="s">
        <v>237</v>
      </c>
      <c r="Q551" s="97" t="s">
        <v>174</v>
      </c>
      <c r="R551" s="97">
        <v>12</v>
      </c>
      <c r="S551" s="97" t="s">
        <v>189</v>
      </c>
      <c r="T551" s="97" t="s">
        <v>190</v>
      </c>
      <c r="U551" s="98">
        <v>0.570623287688514</v>
      </c>
    </row>
    <row r="552" spans="2:21" x14ac:dyDescent="0.25">
      <c r="B552" s="88" t="str">
        <v/>
      </c>
      <c r="C552" s="88" t="str">
        <v/>
      </c>
      <c r="D552" s="88" t="str">
        <v/>
      </c>
      <c r="F552" s="102" t="str">
        <v/>
      </c>
      <c r="O552" s="97">
        <v>46</v>
      </c>
      <c r="P552" s="97" t="s">
        <v>237</v>
      </c>
      <c r="Q552" s="97" t="s">
        <v>174</v>
      </c>
      <c r="R552" s="97">
        <v>13</v>
      </c>
      <c r="S552" s="97" t="s">
        <v>191</v>
      </c>
      <c r="T552" s="97" t="s">
        <v>192</v>
      </c>
      <c r="U552" s="98">
        <v>0.52262697906021494</v>
      </c>
    </row>
    <row r="553" spans="2:21" x14ac:dyDescent="0.25">
      <c r="B553" s="88" t="str">
        <v/>
      </c>
      <c r="C553" s="88" t="str">
        <v/>
      </c>
      <c r="D553" s="88" t="str">
        <v/>
      </c>
      <c r="F553" s="102" t="str">
        <v/>
      </c>
      <c r="O553" s="97">
        <v>47</v>
      </c>
      <c r="P553" s="97" t="s">
        <v>238</v>
      </c>
      <c r="Q553" s="97" t="s">
        <v>165</v>
      </c>
      <c r="R553" s="97">
        <v>1</v>
      </c>
      <c r="S553" s="97" t="s">
        <v>166</v>
      </c>
      <c r="T553" s="97" t="s">
        <v>167</v>
      </c>
      <c r="U553" s="98">
        <v>0.42129328742647498</v>
      </c>
    </row>
    <row r="554" spans="2:21" x14ac:dyDescent="0.25">
      <c r="B554" s="88" t="str">
        <v/>
      </c>
      <c r="C554" s="88" t="str">
        <v/>
      </c>
      <c r="D554" s="88" t="str">
        <v/>
      </c>
      <c r="F554" s="102" t="str">
        <v/>
      </c>
      <c r="O554" s="97">
        <v>47</v>
      </c>
      <c r="P554" s="97" t="s">
        <v>238</v>
      </c>
      <c r="Q554" s="97" t="s">
        <v>165</v>
      </c>
      <c r="R554" s="97">
        <v>2</v>
      </c>
      <c r="S554" s="97" t="s">
        <v>168</v>
      </c>
      <c r="T554" s="97" t="s">
        <v>169</v>
      </c>
      <c r="U554" s="98">
        <v>0.34170292481396103</v>
      </c>
    </row>
    <row r="555" spans="2:21" x14ac:dyDescent="0.25">
      <c r="B555" s="88" t="str">
        <v/>
      </c>
      <c r="C555" s="88" t="str">
        <v/>
      </c>
      <c r="D555" s="88" t="str">
        <v/>
      </c>
      <c r="F555" s="102" t="str">
        <v/>
      </c>
      <c r="O555" s="97">
        <v>47</v>
      </c>
      <c r="P555" s="97" t="s">
        <v>238</v>
      </c>
      <c r="Q555" s="97" t="s">
        <v>165</v>
      </c>
      <c r="R555" s="97">
        <v>3</v>
      </c>
      <c r="S555" s="97" t="s">
        <v>170</v>
      </c>
      <c r="T555" s="97" t="s">
        <v>171</v>
      </c>
      <c r="U555" s="98">
        <v>0.93796982510439009</v>
      </c>
    </row>
    <row r="556" spans="2:21" x14ac:dyDescent="0.25">
      <c r="B556" s="88" t="str">
        <v/>
      </c>
      <c r="C556" s="88" t="str">
        <v/>
      </c>
      <c r="D556" s="88" t="str">
        <v/>
      </c>
      <c r="F556" s="102" t="str">
        <v/>
      </c>
      <c r="O556" s="97">
        <v>47</v>
      </c>
      <c r="P556" s="97" t="s">
        <v>238</v>
      </c>
      <c r="Q556" s="97" t="s">
        <v>165</v>
      </c>
      <c r="R556" s="97">
        <v>4</v>
      </c>
      <c r="S556" s="97" t="s">
        <v>172</v>
      </c>
      <c r="T556" s="97" t="s">
        <v>173</v>
      </c>
      <c r="U556" s="98">
        <v>0.92719828257855308</v>
      </c>
    </row>
    <row r="557" spans="2:21" x14ac:dyDescent="0.25">
      <c r="B557" s="88" t="str">
        <v/>
      </c>
      <c r="C557" s="88" t="str">
        <v/>
      </c>
      <c r="D557" s="88" t="str">
        <v/>
      </c>
      <c r="F557" s="102" t="str">
        <v/>
      </c>
      <c r="O557" s="97">
        <v>47</v>
      </c>
      <c r="P557" s="97" t="s">
        <v>238</v>
      </c>
      <c r="Q557" s="97" t="s">
        <v>174</v>
      </c>
      <c r="R557" s="97">
        <v>1</v>
      </c>
      <c r="S557" s="97" t="s">
        <v>175</v>
      </c>
      <c r="T557" s="97" t="s">
        <v>176</v>
      </c>
      <c r="U557" s="98">
        <v>0.15099224154524801</v>
      </c>
    </row>
    <row r="558" spans="2:21" x14ac:dyDescent="0.25">
      <c r="B558" s="88" t="str">
        <v/>
      </c>
      <c r="C558" s="88" t="str">
        <v/>
      </c>
      <c r="D558" s="88" t="str">
        <v/>
      </c>
      <c r="F558" s="102" t="str">
        <v/>
      </c>
      <c r="O558" s="97">
        <v>47</v>
      </c>
      <c r="P558" s="97" t="s">
        <v>238</v>
      </c>
      <c r="Q558" s="97" t="s">
        <v>174</v>
      </c>
      <c r="R558" s="97">
        <v>2</v>
      </c>
      <c r="S558" s="97" t="s">
        <v>177</v>
      </c>
      <c r="T558" s="97" t="s">
        <v>178</v>
      </c>
      <c r="U558" s="98">
        <v>0.19813420879591101</v>
      </c>
    </row>
    <row r="559" spans="2:21" x14ac:dyDescent="0.25">
      <c r="B559" s="88" t="str">
        <v/>
      </c>
      <c r="C559" s="88" t="str">
        <v/>
      </c>
      <c r="D559" s="88" t="str">
        <v/>
      </c>
      <c r="F559" s="102" t="str">
        <v/>
      </c>
      <c r="O559" s="97">
        <v>47</v>
      </c>
      <c r="P559" s="97" t="s">
        <v>238</v>
      </c>
      <c r="Q559" s="97" t="s">
        <v>174</v>
      </c>
      <c r="R559" s="97">
        <v>3</v>
      </c>
      <c r="S559" s="97" t="s">
        <v>179</v>
      </c>
      <c r="T559" s="97" t="s">
        <v>180</v>
      </c>
      <c r="U559" s="98">
        <v>0.57564303040188203</v>
      </c>
    </row>
    <row r="560" spans="2:21" x14ac:dyDescent="0.25">
      <c r="B560" s="88" t="str">
        <v/>
      </c>
      <c r="C560" s="88" t="str">
        <v/>
      </c>
      <c r="D560" s="88" t="str">
        <v/>
      </c>
      <c r="F560" s="102" t="str">
        <v/>
      </c>
      <c r="O560" s="97">
        <v>47</v>
      </c>
      <c r="P560" s="97" t="s">
        <v>238</v>
      </c>
      <c r="Q560" s="97" t="s">
        <v>174</v>
      </c>
      <c r="R560" s="97">
        <v>4</v>
      </c>
      <c r="S560" s="97" t="s">
        <v>181</v>
      </c>
      <c r="T560" s="97" t="s">
        <v>182</v>
      </c>
      <c r="U560" s="98">
        <v>0.63506746665877312</v>
      </c>
    </row>
    <row r="561" spans="2:21" x14ac:dyDescent="0.25">
      <c r="B561" s="88" t="str">
        <v/>
      </c>
      <c r="C561" s="88" t="str">
        <v/>
      </c>
      <c r="D561" s="88" t="str">
        <v/>
      </c>
      <c r="F561" s="102" t="str">
        <v/>
      </c>
      <c r="O561" s="97">
        <v>47</v>
      </c>
      <c r="P561" s="97" t="s">
        <v>238</v>
      </c>
      <c r="Q561" s="97" t="s">
        <v>174</v>
      </c>
      <c r="R561" s="97">
        <v>5</v>
      </c>
      <c r="S561" s="97" t="s">
        <v>183</v>
      </c>
      <c r="T561" s="97" t="s">
        <v>184</v>
      </c>
      <c r="U561" s="98">
        <v>0.45232977874588398</v>
      </c>
    </row>
    <row r="562" spans="2:21" x14ac:dyDescent="0.25">
      <c r="B562" s="88" t="str">
        <v/>
      </c>
      <c r="C562" s="88" t="str">
        <v/>
      </c>
      <c r="D562" s="88" t="str">
        <v/>
      </c>
      <c r="F562" s="102" t="str">
        <v/>
      </c>
      <c r="O562" s="97">
        <v>47</v>
      </c>
      <c r="P562" s="97" t="s">
        <v>238</v>
      </c>
      <c r="Q562" s="97" t="s">
        <v>174</v>
      </c>
      <c r="R562" s="97">
        <v>6</v>
      </c>
      <c r="S562" s="97" t="s">
        <v>185</v>
      </c>
      <c r="T562" s="97" t="s">
        <v>186</v>
      </c>
      <c r="U562" s="98">
        <v>0.51794886861491096</v>
      </c>
    </row>
    <row r="563" spans="2:21" x14ac:dyDescent="0.25">
      <c r="B563" s="88" t="str">
        <v/>
      </c>
      <c r="C563" s="88" t="str">
        <v/>
      </c>
      <c r="D563" s="88" t="str">
        <v/>
      </c>
      <c r="F563" s="102" t="str">
        <v/>
      </c>
      <c r="O563" s="97">
        <v>47</v>
      </c>
      <c r="P563" s="97" t="s">
        <v>238</v>
      </c>
      <c r="Q563" s="97" t="s">
        <v>174</v>
      </c>
      <c r="R563" s="97">
        <v>11</v>
      </c>
      <c r="S563" s="97" t="s">
        <v>187</v>
      </c>
      <c r="T563" s="97" t="s">
        <v>188</v>
      </c>
      <c r="U563" s="98">
        <v>0.16257139273426099</v>
      </c>
    </row>
    <row r="564" spans="2:21" x14ac:dyDescent="0.25">
      <c r="B564" s="88" t="str">
        <v/>
      </c>
      <c r="C564" s="88" t="str">
        <v/>
      </c>
      <c r="D564" s="88" t="str">
        <v/>
      </c>
      <c r="F564" s="102" t="str">
        <v/>
      </c>
      <c r="O564" s="97">
        <v>47</v>
      </c>
      <c r="P564" s="97" t="s">
        <v>238</v>
      </c>
      <c r="Q564" s="97" t="s">
        <v>174</v>
      </c>
      <c r="R564" s="97">
        <v>12</v>
      </c>
      <c r="S564" s="97" t="s">
        <v>189</v>
      </c>
      <c r="T564" s="97" t="s">
        <v>190</v>
      </c>
      <c r="U564" s="98">
        <v>0.570623287688514</v>
      </c>
    </row>
    <row r="565" spans="2:21" x14ac:dyDescent="0.25">
      <c r="B565" s="88" t="str">
        <v/>
      </c>
      <c r="C565" s="88" t="str">
        <v/>
      </c>
      <c r="D565" s="88" t="str">
        <v/>
      </c>
      <c r="F565" s="102" t="str">
        <v/>
      </c>
      <c r="O565" s="97">
        <v>47</v>
      </c>
      <c r="P565" s="97" t="s">
        <v>238</v>
      </c>
      <c r="Q565" s="97" t="s">
        <v>174</v>
      </c>
      <c r="R565" s="97">
        <v>13</v>
      </c>
      <c r="S565" s="97" t="s">
        <v>191</v>
      </c>
      <c r="T565" s="97" t="s">
        <v>192</v>
      </c>
      <c r="U565" s="98">
        <v>0.52262697906021494</v>
      </c>
    </row>
    <row r="566" spans="2:21" x14ac:dyDescent="0.25">
      <c r="B566" s="88" t="str">
        <v/>
      </c>
      <c r="C566" s="88" t="str">
        <v/>
      </c>
      <c r="D566" s="88" t="str">
        <v/>
      </c>
      <c r="F566" s="102" t="str">
        <v/>
      </c>
      <c r="O566" s="97">
        <v>48</v>
      </c>
      <c r="P566" s="97" t="s">
        <v>239</v>
      </c>
      <c r="Q566" s="97" t="s">
        <v>174</v>
      </c>
      <c r="R566" s="97">
        <v>1</v>
      </c>
      <c r="S566" s="97" t="s">
        <v>175</v>
      </c>
      <c r="T566" s="97" t="s">
        <v>176</v>
      </c>
      <c r="U566" s="98">
        <v>0.15099224154524801</v>
      </c>
    </row>
    <row r="567" spans="2:21" x14ac:dyDescent="0.25">
      <c r="B567" s="88" t="str">
        <v/>
      </c>
      <c r="C567" s="88" t="str">
        <v/>
      </c>
      <c r="D567" s="88" t="str">
        <v/>
      </c>
      <c r="F567" s="102" t="str">
        <v/>
      </c>
      <c r="O567" s="97">
        <v>48</v>
      </c>
      <c r="P567" s="97" t="s">
        <v>239</v>
      </c>
      <c r="Q567" s="97" t="s">
        <v>174</v>
      </c>
      <c r="R567" s="97">
        <v>2</v>
      </c>
      <c r="S567" s="97" t="s">
        <v>177</v>
      </c>
      <c r="T567" s="97" t="s">
        <v>178</v>
      </c>
      <c r="U567" s="98">
        <v>0.19813420879591101</v>
      </c>
    </row>
    <row r="568" spans="2:21" x14ac:dyDescent="0.25">
      <c r="B568" s="88" t="str">
        <v/>
      </c>
      <c r="C568" s="88" t="str">
        <v/>
      </c>
      <c r="D568" s="88" t="str">
        <v/>
      </c>
      <c r="F568" s="102" t="str">
        <v/>
      </c>
      <c r="O568" s="97">
        <v>48</v>
      </c>
      <c r="P568" s="97" t="s">
        <v>239</v>
      </c>
      <c r="Q568" s="97" t="s">
        <v>174</v>
      </c>
      <c r="R568" s="97">
        <v>3</v>
      </c>
      <c r="S568" s="97" t="s">
        <v>179</v>
      </c>
      <c r="T568" s="97" t="s">
        <v>180</v>
      </c>
      <c r="U568" s="98">
        <v>0.57564303040188203</v>
      </c>
    </row>
    <row r="569" spans="2:21" x14ac:dyDescent="0.25">
      <c r="B569" s="88" t="str">
        <v/>
      </c>
      <c r="C569" s="88" t="str">
        <v/>
      </c>
      <c r="D569" s="88" t="str">
        <v/>
      </c>
      <c r="F569" s="102" t="str">
        <v/>
      </c>
      <c r="O569" s="97">
        <v>48</v>
      </c>
      <c r="P569" s="97" t="s">
        <v>239</v>
      </c>
      <c r="Q569" s="97" t="s">
        <v>174</v>
      </c>
      <c r="R569" s="97">
        <v>4</v>
      </c>
      <c r="S569" s="97" t="s">
        <v>181</v>
      </c>
      <c r="T569" s="97" t="s">
        <v>182</v>
      </c>
      <c r="U569" s="98">
        <v>0.63506746665877312</v>
      </c>
    </row>
    <row r="570" spans="2:21" x14ac:dyDescent="0.25">
      <c r="B570" s="88" t="str">
        <v/>
      </c>
      <c r="C570" s="88" t="str">
        <v/>
      </c>
      <c r="D570" s="88" t="str">
        <v/>
      </c>
      <c r="F570" s="102" t="str">
        <v/>
      </c>
      <c r="O570" s="97">
        <v>48</v>
      </c>
      <c r="P570" s="97" t="s">
        <v>239</v>
      </c>
      <c r="Q570" s="97" t="s">
        <v>174</v>
      </c>
      <c r="R570" s="97">
        <v>5</v>
      </c>
      <c r="S570" s="97" t="s">
        <v>183</v>
      </c>
      <c r="T570" s="97" t="s">
        <v>184</v>
      </c>
      <c r="U570" s="98">
        <v>0.45232977874588398</v>
      </c>
    </row>
    <row r="571" spans="2:21" x14ac:dyDescent="0.25">
      <c r="B571" s="88" t="str">
        <v/>
      </c>
      <c r="C571" s="88" t="str">
        <v/>
      </c>
      <c r="D571" s="88" t="str">
        <v/>
      </c>
      <c r="F571" s="102" t="str">
        <v/>
      </c>
      <c r="O571" s="97">
        <v>48</v>
      </c>
      <c r="P571" s="97" t="s">
        <v>239</v>
      </c>
      <c r="Q571" s="97" t="s">
        <v>174</v>
      </c>
      <c r="R571" s="97">
        <v>6</v>
      </c>
      <c r="S571" s="97" t="s">
        <v>185</v>
      </c>
      <c r="T571" s="97" t="s">
        <v>186</v>
      </c>
      <c r="U571" s="98">
        <v>0.51794886861491096</v>
      </c>
    </row>
    <row r="572" spans="2:21" x14ac:dyDescent="0.25">
      <c r="B572" s="88" t="str">
        <v/>
      </c>
      <c r="C572" s="88" t="str">
        <v/>
      </c>
      <c r="D572" s="88" t="str">
        <v/>
      </c>
      <c r="F572" s="102" t="str">
        <v/>
      </c>
      <c r="O572" s="97">
        <v>48</v>
      </c>
      <c r="P572" s="97" t="s">
        <v>239</v>
      </c>
      <c r="Q572" s="97" t="s">
        <v>174</v>
      </c>
      <c r="R572" s="97">
        <v>11</v>
      </c>
      <c r="S572" s="97" t="s">
        <v>187</v>
      </c>
      <c r="T572" s="97" t="s">
        <v>188</v>
      </c>
      <c r="U572" s="98">
        <v>0.16257139273426099</v>
      </c>
    </row>
    <row r="573" spans="2:21" x14ac:dyDescent="0.25">
      <c r="B573" s="88" t="str">
        <v/>
      </c>
      <c r="C573" s="88" t="str">
        <v/>
      </c>
      <c r="D573" s="88" t="str">
        <v/>
      </c>
      <c r="F573" s="102" t="str">
        <v/>
      </c>
      <c r="O573" s="97">
        <v>48</v>
      </c>
      <c r="P573" s="97" t="s">
        <v>239</v>
      </c>
      <c r="Q573" s="97" t="s">
        <v>174</v>
      </c>
      <c r="R573" s="97">
        <v>12</v>
      </c>
      <c r="S573" s="97" t="s">
        <v>189</v>
      </c>
      <c r="T573" s="97" t="s">
        <v>190</v>
      </c>
      <c r="U573" s="98">
        <v>0.570623287688514</v>
      </c>
    </row>
    <row r="574" spans="2:21" x14ac:dyDescent="0.25">
      <c r="B574" s="88" t="str">
        <v/>
      </c>
      <c r="C574" s="88" t="str">
        <v/>
      </c>
      <c r="D574" s="88" t="str">
        <v/>
      </c>
      <c r="F574" s="102" t="str">
        <v/>
      </c>
      <c r="O574" s="97">
        <v>48</v>
      </c>
      <c r="P574" s="97" t="s">
        <v>239</v>
      </c>
      <c r="Q574" s="97" t="s">
        <v>174</v>
      </c>
      <c r="R574" s="97">
        <v>13</v>
      </c>
      <c r="S574" s="97" t="s">
        <v>191</v>
      </c>
      <c r="T574" s="97" t="s">
        <v>192</v>
      </c>
      <c r="U574" s="98">
        <v>0.52262697906021494</v>
      </c>
    </row>
    <row r="575" spans="2:21" x14ac:dyDescent="0.25">
      <c r="B575" s="88" t="str">
        <v/>
      </c>
      <c r="C575" s="88" t="str">
        <v/>
      </c>
      <c r="D575" s="88" t="str">
        <v/>
      </c>
      <c r="F575" s="102" t="str">
        <v/>
      </c>
      <c r="O575" s="97">
        <v>49</v>
      </c>
      <c r="P575" s="97" t="s">
        <v>240</v>
      </c>
      <c r="Q575" s="97" t="s">
        <v>165</v>
      </c>
      <c r="R575" s="97">
        <v>1</v>
      </c>
      <c r="S575" s="97" t="s">
        <v>166</v>
      </c>
      <c r="T575" s="97" t="s">
        <v>167</v>
      </c>
      <c r="U575" s="98">
        <v>0.42129328742647498</v>
      </c>
    </row>
    <row r="576" spans="2:21" x14ac:dyDescent="0.25">
      <c r="B576" s="88" t="str">
        <v/>
      </c>
      <c r="C576" s="88" t="str">
        <v/>
      </c>
      <c r="D576" s="88" t="str">
        <v/>
      </c>
      <c r="F576" s="102" t="str">
        <v/>
      </c>
      <c r="O576" s="97">
        <v>49</v>
      </c>
      <c r="P576" s="97" t="s">
        <v>240</v>
      </c>
      <c r="Q576" s="97" t="s">
        <v>165</v>
      </c>
      <c r="R576" s="97">
        <v>2</v>
      </c>
      <c r="S576" s="97" t="s">
        <v>168</v>
      </c>
      <c r="T576" s="97" t="s">
        <v>169</v>
      </c>
      <c r="U576" s="98">
        <v>0.34170292481396103</v>
      </c>
    </row>
    <row r="577" spans="2:21" x14ac:dyDescent="0.25">
      <c r="B577" s="88" t="str">
        <v/>
      </c>
      <c r="C577" s="88" t="str">
        <v/>
      </c>
      <c r="D577" s="88" t="str">
        <v/>
      </c>
      <c r="F577" s="102" t="str">
        <v/>
      </c>
      <c r="O577" s="97">
        <v>49</v>
      </c>
      <c r="P577" s="97" t="s">
        <v>240</v>
      </c>
      <c r="Q577" s="97" t="s">
        <v>165</v>
      </c>
      <c r="R577" s="97">
        <v>3</v>
      </c>
      <c r="S577" s="97" t="s">
        <v>170</v>
      </c>
      <c r="T577" s="97" t="s">
        <v>171</v>
      </c>
      <c r="U577" s="98">
        <v>0.93796982510439009</v>
      </c>
    </row>
    <row r="578" spans="2:21" x14ac:dyDescent="0.25">
      <c r="B578" s="88" t="str">
        <v/>
      </c>
      <c r="C578" s="88" t="str">
        <v/>
      </c>
      <c r="D578" s="88" t="str">
        <v/>
      </c>
      <c r="F578" s="102" t="str">
        <v/>
      </c>
      <c r="O578" s="97">
        <v>49</v>
      </c>
      <c r="P578" s="97" t="s">
        <v>240</v>
      </c>
      <c r="Q578" s="97" t="s">
        <v>165</v>
      </c>
      <c r="R578" s="97">
        <v>4</v>
      </c>
      <c r="S578" s="97" t="s">
        <v>172</v>
      </c>
      <c r="T578" s="97" t="s">
        <v>173</v>
      </c>
      <c r="U578" s="98">
        <v>0.92719828257855308</v>
      </c>
    </row>
    <row r="579" spans="2:21" x14ac:dyDescent="0.25">
      <c r="B579" s="88" t="str">
        <v/>
      </c>
      <c r="C579" s="88" t="str">
        <v/>
      </c>
      <c r="D579" s="88" t="str">
        <v/>
      </c>
      <c r="F579" s="102" t="str">
        <v/>
      </c>
      <c r="O579" s="97">
        <v>49</v>
      </c>
      <c r="P579" s="97" t="s">
        <v>240</v>
      </c>
      <c r="Q579" s="97" t="s">
        <v>174</v>
      </c>
      <c r="R579" s="97">
        <v>11</v>
      </c>
      <c r="S579" s="97" t="s">
        <v>187</v>
      </c>
      <c r="T579" s="97" t="s">
        <v>188</v>
      </c>
      <c r="U579" s="98">
        <v>0.16257139273426099</v>
      </c>
    </row>
    <row r="580" spans="2:21" x14ac:dyDescent="0.25">
      <c r="B580" s="88" t="str">
        <v/>
      </c>
      <c r="C580" s="88" t="str">
        <v/>
      </c>
      <c r="D580" s="88" t="str">
        <v/>
      </c>
      <c r="F580" s="102" t="str">
        <v/>
      </c>
      <c r="O580" s="97">
        <v>49</v>
      </c>
      <c r="P580" s="97" t="s">
        <v>240</v>
      </c>
      <c r="Q580" s="97" t="s">
        <v>174</v>
      </c>
      <c r="R580" s="97">
        <v>12</v>
      </c>
      <c r="S580" s="97" t="s">
        <v>189</v>
      </c>
      <c r="T580" s="97" t="s">
        <v>190</v>
      </c>
      <c r="U580" s="98">
        <v>0.570623287688514</v>
      </c>
    </row>
    <row r="581" spans="2:21" x14ac:dyDescent="0.25">
      <c r="B581" s="88" t="str">
        <v/>
      </c>
      <c r="C581" s="88" t="str">
        <v/>
      </c>
      <c r="D581" s="88" t="str">
        <v/>
      </c>
      <c r="F581" s="102" t="str">
        <v/>
      </c>
      <c r="O581" s="97">
        <v>49</v>
      </c>
      <c r="P581" s="97" t="s">
        <v>240</v>
      </c>
      <c r="Q581" s="97" t="s">
        <v>174</v>
      </c>
      <c r="R581" s="97">
        <v>13</v>
      </c>
      <c r="S581" s="97" t="s">
        <v>191</v>
      </c>
      <c r="T581" s="97" t="s">
        <v>192</v>
      </c>
      <c r="U581" s="98">
        <v>0.52262697906021494</v>
      </c>
    </row>
    <row r="582" spans="2:21" x14ac:dyDescent="0.25">
      <c r="B582" s="88" t="str">
        <v/>
      </c>
      <c r="C582" s="88" t="str">
        <v/>
      </c>
      <c r="D582" s="88" t="str">
        <v/>
      </c>
      <c r="F582" s="102" t="str">
        <v/>
      </c>
      <c r="O582" s="97">
        <v>50</v>
      </c>
      <c r="P582" s="97" t="s">
        <v>241</v>
      </c>
      <c r="Q582" s="97" t="s">
        <v>165</v>
      </c>
      <c r="R582" s="97">
        <v>1</v>
      </c>
      <c r="S582" s="97" t="s">
        <v>166</v>
      </c>
      <c r="T582" s="97" t="s">
        <v>167</v>
      </c>
      <c r="U582" s="98">
        <v>0.42129328742647498</v>
      </c>
    </row>
    <row r="583" spans="2:21" x14ac:dyDescent="0.25">
      <c r="B583" s="88" t="str">
        <v/>
      </c>
      <c r="C583" s="88" t="str">
        <v/>
      </c>
      <c r="D583" s="88" t="str">
        <v/>
      </c>
      <c r="F583" s="102" t="str">
        <v/>
      </c>
      <c r="O583" s="97">
        <v>50</v>
      </c>
      <c r="P583" s="97" t="s">
        <v>241</v>
      </c>
      <c r="Q583" s="97" t="s">
        <v>165</v>
      </c>
      <c r="R583" s="97">
        <v>2</v>
      </c>
      <c r="S583" s="97" t="s">
        <v>168</v>
      </c>
      <c r="T583" s="97" t="s">
        <v>169</v>
      </c>
      <c r="U583" s="98">
        <v>0.34170292481396103</v>
      </c>
    </row>
    <row r="584" spans="2:21" x14ac:dyDescent="0.25">
      <c r="B584" s="88" t="str">
        <v/>
      </c>
      <c r="C584" s="88" t="str">
        <v/>
      </c>
      <c r="D584" s="88" t="str">
        <v/>
      </c>
      <c r="F584" s="102" t="str">
        <v/>
      </c>
      <c r="O584" s="97">
        <v>50</v>
      </c>
      <c r="P584" s="97" t="s">
        <v>241</v>
      </c>
      <c r="Q584" s="97" t="s">
        <v>165</v>
      </c>
      <c r="R584" s="97">
        <v>3</v>
      </c>
      <c r="S584" s="97" t="s">
        <v>170</v>
      </c>
      <c r="T584" s="97" t="s">
        <v>171</v>
      </c>
      <c r="U584" s="98">
        <v>0.93796982510439009</v>
      </c>
    </row>
    <row r="585" spans="2:21" x14ac:dyDescent="0.25">
      <c r="B585" s="88" t="str">
        <v/>
      </c>
      <c r="C585" s="88" t="str">
        <v/>
      </c>
      <c r="D585" s="88" t="str">
        <v/>
      </c>
      <c r="F585" s="102" t="str">
        <v/>
      </c>
      <c r="O585" s="97">
        <v>50</v>
      </c>
      <c r="P585" s="97" t="s">
        <v>241</v>
      </c>
      <c r="Q585" s="97" t="s">
        <v>165</v>
      </c>
      <c r="R585" s="97">
        <v>4</v>
      </c>
      <c r="S585" s="97" t="s">
        <v>172</v>
      </c>
      <c r="T585" s="97" t="s">
        <v>173</v>
      </c>
      <c r="U585" s="98">
        <v>0.92719828257855308</v>
      </c>
    </row>
    <row r="586" spans="2:21" x14ac:dyDescent="0.25">
      <c r="B586" s="88" t="str">
        <v/>
      </c>
      <c r="C586" s="88" t="str">
        <v/>
      </c>
      <c r="D586" s="88" t="str">
        <v/>
      </c>
      <c r="F586" s="102" t="str">
        <v/>
      </c>
      <c r="O586" s="97">
        <v>50</v>
      </c>
      <c r="P586" s="97" t="s">
        <v>241</v>
      </c>
      <c r="Q586" s="97" t="s">
        <v>174</v>
      </c>
      <c r="R586" s="97">
        <v>1</v>
      </c>
      <c r="S586" s="97" t="s">
        <v>175</v>
      </c>
      <c r="T586" s="97" t="s">
        <v>176</v>
      </c>
      <c r="U586" s="98">
        <v>0.15099224154524801</v>
      </c>
    </row>
    <row r="587" spans="2:21" x14ac:dyDescent="0.25">
      <c r="B587" s="88" t="str">
        <v/>
      </c>
      <c r="C587" s="88" t="str">
        <v/>
      </c>
      <c r="D587" s="88" t="str">
        <v/>
      </c>
      <c r="F587" s="102" t="str">
        <v/>
      </c>
      <c r="O587" s="97">
        <v>50</v>
      </c>
      <c r="P587" s="97" t="s">
        <v>241</v>
      </c>
      <c r="Q587" s="97" t="s">
        <v>174</v>
      </c>
      <c r="R587" s="97">
        <v>2</v>
      </c>
      <c r="S587" s="97" t="s">
        <v>177</v>
      </c>
      <c r="T587" s="97" t="s">
        <v>178</v>
      </c>
      <c r="U587" s="98">
        <v>0.19813420879591101</v>
      </c>
    </row>
    <row r="588" spans="2:21" x14ac:dyDescent="0.25">
      <c r="B588" s="88" t="str">
        <v/>
      </c>
      <c r="C588" s="88" t="str">
        <v/>
      </c>
      <c r="D588" s="88" t="str">
        <v/>
      </c>
      <c r="F588" s="102" t="str">
        <v/>
      </c>
      <c r="O588" s="97">
        <v>50</v>
      </c>
      <c r="P588" s="97" t="s">
        <v>241</v>
      </c>
      <c r="Q588" s="97" t="s">
        <v>174</v>
      </c>
      <c r="R588" s="97">
        <v>3</v>
      </c>
      <c r="S588" s="97" t="s">
        <v>179</v>
      </c>
      <c r="T588" s="97" t="s">
        <v>180</v>
      </c>
      <c r="U588" s="98">
        <v>0.57564303040188203</v>
      </c>
    </row>
    <row r="589" spans="2:21" x14ac:dyDescent="0.25">
      <c r="B589" s="88" t="str">
        <v/>
      </c>
      <c r="C589" s="88" t="str">
        <v/>
      </c>
      <c r="D589" s="88" t="str">
        <v/>
      </c>
      <c r="F589" s="102" t="str">
        <v/>
      </c>
      <c r="O589" s="97">
        <v>50</v>
      </c>
      <c r="P589" s="97" t="s">
        <v>241</v>
      </c>
      <c r="Q589" s="97" t="s">
        <v>174</v>
      </c>
      <c r="R589" s="97">
        <v>4</v>
      </c>
      <c r="S589" s="97" t="s">
        <v>181</v>
      </c>
      <c r="T589" s="97" t="s">
        <v>182</v>
      </c>
      <c r="U589" s="98">
        <v>0.63506746665877312</v>
      </c>
    </row>
    <row r="590" spans="2:21" x14ac:dyDescent="0.25">
      <c r="B590" s="88" t="str">
        <v/>
      </c>
      <c r="C590" s="88" t="str">
        <v/>
      </c>
      <c r="D590" s="88" t="str">
        <v/>
      </c>
      <c r="F590" s="102" t="str">
        <v/>
      </c>
      <c r="O590" s="97">
        <v>50</v>
      </c>
      <c r="P590" s="97" t="s">
        <v>241</v>
      </c>
      <c r="Q590" s="97" t="s">
        <v>174</v>
      </c>
      <c r="R590" s="97">
        <v>5</v>
      </c>
      <c r="S590" s="97" t="s">
        <v>183</v>
      </c>
      <c r="T590" s="97" t="s">
        <v>184</v>
      </c>
      <c r="U590" s="98">
        <v>0.45232977874588398</v>
      </c>
    </row>
    <row r="591" spans="2:21" x14ac:dyDescent="0.25">
      <c r="B591" s="88" t="str">
        <v/>
      </c>
      <c r="C591" s="88" t="str">
        <v/>
      </c>
      <c r="D591" s="88" t="str">
        <v/>
      </c>
      <c r="F591" s="102" t="str">
        <v/>
      </c>
      <c r="O591" s="97">
        <v>50</v>
      </c>
      <c r="P591" s="97" t="s">
        <v>241</v>
      </c>
      <c r="Q591" s="97" t="s">
        <v>174</v>
      </c>
      <c r="R591" s="97">
        <v>6</v>
      </c>
      <c r="S591" s="97" t="s">
        <v>185</v>
      </c>
      <c r="T591" s="97" t="s">
        <v>186</v>
      </c>
      <c r="U591" s="98">
        <v>0.51794886861491096</v>
      </c>
    </row>
    <row r="592" spans="2:21" x14ac:dyDescent="0.25">
      <c r="B592" s="88" t="str">
        <v/>
      </c>
      <c r="C592" s="88" t="str">
        <v/>
      </c>
      <c r="D592" s="88" t="str">
        <v/>
      </c>
      <c r="F592" s="102" t="str">
        <v/>
      </c>
      <c r="O592" s="97">
        <v>50</v>
      </c>
      <c r="P592" s="97" t="s">
        <v>241</v>
      </c>
      <c r="Q592" s="97" t="s">
        <v>174</v>
      </c>
      <c r="R592" s="97">
        <v>11</v>
      </c>
      <c r="S592" s="97" t="s">
        <v>187</v>
      </c>
      <c r="T592" s="97" t="s">
        <v>188</v>
      </c>
      <c r="U592" s="98">
        <v>0.16257139273426099</v>
      </c>
    </row>
    <row r="593" spans="2:21" x14ac:dyDescent="0.25">
      <c r="B593" s="88" t="str">
        <v/>
      </c>
      <c r="C593" s="88" t="str">
        <v/>
      </c>
      <c r="D593" s="88" t="str">
        <v/>
      </c>
      <c r="F593" s="102" t="str">
        <v/>
      </c>
      <c r="O593" s="97">
        <v>50</v>
      </c>
      <c r="P593" s="97" t="s">
        <v>241</v>
      </c>
      <c r="Q593" s="97" t="s">
        <v>174</v>
      </c>
      <c r="R593" s="97">
        <v>12</v>
      </c>
      <c r="S593" s="97" t="s">
        <v>189</v>
      </c>
      <c r="T593" s="97" t="s">
        <v>190</v>
      </c>
      <c r="U593" s="98">
        <v>0.570623287688514</v>
      </c>
    </row>
    <row r="594" spans="2:21" x14ac:dyDescent="0.25">
      <c r="B594" s="88" t="str">
        <v/>
      </c>
      <c r="C594" s="88" t="str">
        <v/>
      </c>
      <c r="D594" s="88" t="str">
        <v/>
      </c>
      <c r="F594" s="102" t="str">
        <v/>
      </c>
      <c r="O594" s="97">
        <v>50</v>
      </c>
      <c r="P594" s="97" t="s">
        <v>241</v>
      </c>
      <c r="Q594" s="97" t="s">
        <v>174</v>
      </c>
      <c r="R594" s="97">
        <v>13</v>
      </c>
      <c r="S594" s="97" t="s">
        <v>191</v>
      </c>
      <c r="T594" s="97" t="s">
        <v>192</v>
      </c>
      <c r="U594" s="98">
        <v>0.52262697906021494</v>
      </c>
    </row>
    <row r="595" spans="2:21" x14ac:dyDescent="0.25">
      <c r="B595" s="88" t="str">
        <v/>
      </c>
      <c r="C595" s="88" t="str">
        <v/>
      </c>
      <c r="D595" s="88" t="str">
        <v/>
      </c>
      <c r="F595" s="102" t="str">
        <v/>
      </c>
      <c r="O595" s="99">
        <v>1</v>
      </c>
      <c r="P595" s="99" t="s">
        <v>164</v>
      </c>
      <c r="Q595" s="99" t="s">
        <v>242</v>
      </c>
      <c r="R595" s="99">
        <v>1</v>
      </c>
      <c r="S595" s="99" t="s">
        <v>243</v>
      </c>
      <c r="T595" s="99" t="s">
        <v>244</v>
      </c>
      <c r="U595" s="100">
        <v>7.19</v>
      </c>
    </row>
    <row r="596" spans="2:21" x14ac:dyDescent="0.25">
      <c r="B596" s="88" t="str">
        <v/>
      </c>
      <c r="C596" s="88" t="str">
        <v/>
      </c>
      <c r="D596" s="88" t="str">
        <v/>
      </c>
      <c r="F596" s="102" t="str">
        <v/>
      </c>
      <c r="O596" s="99">
        <v>1</v>
      </c>
      <c r="P596" s="99" t="s">
        <v>164</v>
      </c>
      <c r="Q596" s="99" t="s">
        <v>242</v>
      </c>
      <c r="R596" s="99">
        <v>2</v>
      </c>
      <c r="S596" s="99" t="s">
        <v>245</v>
      </c>
      <c r="T596" s="99" t="s">
        <v>246</v>
      </c>
      <c r="U596" s="100">
        <v>4.41</v>
      </c>
    </row>
    <row r="597" spans="2:21" x14ac:dyDescent="0.25">
      <c r="B597" s="88" t="str">
        <v/>
      </c>
      <c r="C597" s="88" t="str">
        <v/>
      </c>
      <c r="D597" s="88" t="str">
        <v/>
      </c>
      <c r="F597" s="102" t="str">
        <v/>
      </c>
      <c r="O597" s="99">
        <v>1</v>
      </c>
      <c r="P597" s="99" t="s">
        <v>164</v>
      </c>
      <c r="Q597" s="99" t="s">
        <v>242</v>
      </c>
      <c r="R597" s="99">
        <v>3</v>
      </c>
      <c r="S597" s="99" t="s">
        <v>247</v>
      </c>
      <c r="T597" s="99" t="s">
        <v>248</v>
      </c>
      <c r="U597" s="100">
        <v>0</v>
      </c>
    </row>
    <row r="598" spans="2:21" x14ac:dyDescent="0.25">
      <c r="B598" s="88" t="str">
        <v/>
      </c>
      <c r="C598" s="88" t="str">
        <v/>
      </c>
      <c r="D598" s="88" t="str">
        <v/>
      </c>
      <c r="F598" s="102" t="str">
        <v/>
      </c>
      <c r="O598" s="99">
        <v>1</v>
      </c>
      <c r="P598" s="99" t="s">
        <v>164</v>
      </c>
      <c r="Q598" s="99" t="s">
        <v>242</v>
      </c>
      <c r="R598" s="99">
        <v>4</v>
      </c>
      <c r="S598" s="99" t="s">
        <v>249</v>
      </c>
      <c r="T598" s="99" t="s">
        <v>250</v>
      </c>
      <c r="U598" s="100">
        <v>2.68</v>
      </c>
    </row>
    <row r="599" spans="2:21" x14ac:dyDescent="0.25">
      <c r="B599" s="88" t="str">
        <v/>
      </c>
      <c r="C599" s="88" t="str">
        <v/>
      </c>
      <c r="D599" s="88" t="str">
        <v/>
      </c>
      <c r="F599" s="102" t="str">
        <v/>
      </c>
      <c r="O599" s="99">
        <v>1</v>
      </c>
      <c r="P599" s="99" t="s">
        <v>164</v>
      </c>
      <c r="Q599" s="99" t="s">
        <v>242</v>
      </c>
      <c r="R599" s="99">
        <v>5</v>
      </c>
      <c r="S599" s="99" t="s">
        <v>251</v>
      </c>
      <c r="T599" s="99" t="s">
        <v>252</v>
      </c>
      <c r="U599" s="100">
        <v>6.92</v>
      </c>
    </row>
    <row r="600" spans="2:21" x14ac:dyDescent="0.25">
      <c r="B600" s="88" t="str">
        <v/>
      </c>
      <c r="C600" s="88" t="str">
        <v/>
      </c>
      <c r="D600" s="88" t="str">
        <v/>
      </c>
      <c r="F600" s="102" t="str">
        <v/>
      </c>
      <c r="O600" s="99">
        <v>1</v>
      </c>
      <c r="P600" s="99" t="s">
        <v>164</v>
      </c>
      <c r="Q600" s="99" t="s">
        <v>242</v>
      </c>
      <c r="R600" s="99">
        <v>6</v>
      </c>
      <c r="S600" s="99" t="s">
        <v>253</v>
      </c>
      <c r="T600" s="99" t="s">
        <v>254</v>
      </c>
      <c r="U600" s="100">
        <v>4.6399999999999997</v>
      </c>
    </row>
    <row r="601" spans="2:21" x14ac:dyDescent="0.25">
      <c r="B601" s="88" t="str">
        <v/>
      </c>
      <c r="C601" s="88" t="str">
        <v/>
      </c>
      <c r="D601" s="88" t="str">
        <v/>
      </c>
      <c r="F601" s="102" t="str">
        <v/>
      </c>
      <c r="O601" s="99">
        <v>1</v>
      </c>
      <c r="P601" s="99" t="s">
        <v>164</v>
      </c>
      <c r="Q601" s="99" t="s">
        <v>242</v>
      </c>
      <c r="R601" s="99">
        <v>7</v>
      </c>
      <c r="S601" s="99" t="s">
        <v>255</v>
      </c>
      <c r="T601" s="99" t="s">
        <v>256</v>
      </c>
      <c r="U601" s="100">
        <v>5.61</v>
      </c>
    </row>
    <row r="602" spans="2:21" x14ac:dyDescent="0.25">
      <c r="B602" s="88" t="str">
        <v/>
      </c>
      <c r="C602" s="88" t="str">
        <v/>
      </c>
      <c r="D602" s="88" t="str">
        <v/>
      </c>
      <c r="F602" s="102" t="str">
        <v/>
      </c>
      <c r="O602" s="99">
        <v>1</v>
      </c>
      <c r="P602" s="99" t="s">
        <v>164</v>
      </c>
      <c r="Q602" s="99" t="s">
        <v>242</v>
      </c>
      <c r="R602" s="99">
        <v>8</v>
      </c>
      <c r="S602" s="99" t="s">
        <v>257</v>
      </c>
      <c r="T602" s="99" t="s">
        <v>258</v>
      </c>
      <c r="U602" s="100">
        <v>6.47</v>
      </c>
    </row>
    <row r="603" spans="2:21" x14ac:dyDescent="0.25">
      <c r="B603" s="88" t="str">
        <v/>
      </c>
      <c r="C603" s="88" t="str">
        <v/>
      </c>
      <c r="D603" s="88" t="str">
        <v/>
      </c>
      <c r="F603" s="102" t="str">
        <v/>
      </c>
      <c r="O603" s="99">
        <v>2</v>
      </c>
      <c r="P603" s="99" t="s">
        <v>193</v>
      </c>
      <c r="Q603" s="99" t="s">
        <v>242</v>
      </c>
      <c r="R603" s="99">
        <v>1</v>
      </c>
      <c r="S603" s="99" t="s">
        <v>243</v>
      </c>
      <c r="T603" s="99" t="s">
        <v>244</v>
      </c>
      <c r="U603" s="100">
        <v>7.19</v>
      </c>
    </row>
    <row r="604" spans="2:21" x14ac:dyDescent="0.25">
      <c r="B604" s="88" t="str">
        <v/>
      </c>
      <c r="C604" s="88" t="str">
        <v/>
      </c>
      <c r="D604" s="88" t="str">
        <v/>
      </c>
      <c r="F604" s="102" t="str">
        <v/>
      </c>
      <c r="O604" s="99">
        <v>2</v>
      </c>
      <c r="P604" s="99" t="s">
        <v>193</v>
      </c>
      <c r="Q604" s="99" t="s">
        <v>242</v>
      </c>
      <c r="R604" s="99">
        <v>2</v>
      </c>
      <c r="S604" s="99" t="s">
        <v>245</v>
      </c>
      <c r="T604" s="99" t="s">
        <v>246</v>
      </c>
      <c r="U604" s="100">
        <v>4.41</v>
      </c>
    </row>
    <row r="605" spans="2:21" x14ac:dyDescent="0.25">
      <c r="B605" s="88" t="str">
        <v/>
      </c>
      <c r="C605" s="88" t="str">
        <v/>
      </c>
      <c r="D605" s="88" t="str">
        <v/>
      </c>
      <c r="F605" s="102" t="str">
        <v/>
      </c>
      <c r="O605" s="99">
        <v>2</v>
      </c>
      <c r="P605" s="99" t="s">
        <v>193</v>
      </c>
      <c r="Q605" s="99" t="s">
        <v>242</v>
      </c>
      <c r="R605" s="99">
        <v>3</v>
      </c>
      <c r="S605" s="99" t="s">
        <v>247</v>
      </c>
      <c r="T605" s="99" t="s">
        <v>248</v>
      </c>
      <c r="U605" s="100">
        <v>0</v>
      </c>
    </row>
    <row r="606" spans="2:21" x14ac:dyDescent="0.25">
      <c r="B606" s="88" t="str">
        <v/>
      </c>
      <c r="C606" s="88" t="str">
        <v/>
      </c>
      <c r="D606" s="88" t="str">
        <v/>
      </c>
      <c r="F606" s="102" t="str">
        <v/>
      </c>
      <c r="O606" s="99">
        <v>2</v>
      </c>
      <c r="P606" s="99" t="s">
        <v>193</v>
      </c>
      <c r="Q606" s="99" t="s">
        <v>242</v>
      </c>
      <c r="R606" s="99">
        <v>4</v>
      </c>
      <c r="S606" s="99" t="s">
        <v>249</v>
      </c>
      <c r="T606" s="99" t="s">
        <v>250</v>
      </c>
      <c r="U606" s="100">
        <v>2.68</v>
      </c>
    </row>
    <row r="607" spans="2:21" x14ac:dyDescent="0.25">
      <c r="B607" s="88" t="str">
        <v/>
      </c>
      <c r="C607" s="88" t="str">
        <v/>
      </c>
      <c r="D607" s="88" t="str">
        <v/>
      </c>
      <c r="F607" s="102" t="str">
        <v/>
      </c>
      <c r="O607" s="99">
        <v>2</v>
      </c>
      <c r="P607" s="99" t="s">
        <v>193</v>
      </c>
      <c r="Q607" s="99" t="s">
        <v>242</v>
      </c>
      <c r="R607" s="99">
        <v>5</v>
      </c>
      <c r="S607" s="99" t="s">
        <v>251</v>
      </c>
      <c r="T607" s="99" t="s">
        <v>252</v>
      </c>
      <c r="U607" s="100">
        <v>6.92</v>
      </c>
    </row>
    <row r="608" spans="2:21" x14ac:dyDescent="0.25">
      <c r="B608" s="88" t="str">
        <v/>
      </c>
      <c r="C608" s="88" t="str">
        <v/>
      </c>
      <c r="D608" s="88" t="str">
        <v/>
      </c>
      <c r="F608" s="102" t="str">
        <v/>
      </c>
      <c r="O608" s="99">
        <v>2</v>
      </c>
      <c r="P608" s="99" t="s">
        <v>193</v>
      </c>
      <c r="Q608" s="99" t="s">
        <v>242</v>
      </c>
      <c r="R608" s="99">
        <v>6</v>
      </c>
      <c r="S608" s="99" t="s">
        <v>253</v>
      </c>
      <c r="T608" s="99" t="s">
        <v>254</v>
      </c>
      <c r="U608" s="100">
        <v>4.6399999999999997</v>
      </c>
    </row>
    <row r="609" spans="2:21" x14ac:dyDescent="0.25">
      <c r="B609" s="88" t="str">
        <v/>
      </c>
      <c r="C609" s="88" t="str">
        <v/>
      </c>
      <c r="D609" s="88" t="str">
        <v/>
      </c>
      <c r="F609" s="102" t="str">
        <v/>
      </c>
      <c r="O609" s="99">
        <v>2</v>
      </c>
      <c r="P609" s="99" t="s">
        <v>193</v>
      </c>
      <c r="Q609" s="99" t="s">
        <v>242</v>
      </c>
      <c r="R609" s="99">
        <v>7</v>
      </c>
      <c r="S609" s="99" t="s">
        <v>255</v>
      </c>
      <c r="T609" s="99" t="s">
        <v>256</v>
      </c>
      <c r="U609" s="100">
        <v>5.61</v>
      </c>
    </row>
    <row r="610" spans="2:21" x14ac:dyDescent="0.25">
      <c r="B610" s="88" t="str">
        <v/>
      </c>
      <c r="C610" s="88" t="str">
        <v/>
      </c>
      <c r="D610" s="88" t="str">
        <v/>
      </c>
      <c r="F610" s="102" t="str">
        <v/>
      </c>
      <c r="O610" s="99">
        <v>2</v>
      </c>
      <c r="P610" s="99" t="s">
        <v>193</v>
      </c>
      <c r="Q610" s="99" t="s">
        <v>242</v>
      </c>
      <c r="R610" s="99">
        <v>8</v>
      </c>
      <c r="S610" s="99" t="s">
        <v>257</v>
      </c>
      <c r="T610" s="99" t="s">
        <v>258</v>
      </c>
      <c r="U610" s="100">
        <v>6.47</v>
      </c>
    </row>
    <row r="611" spans="2:21" x14ac:dyDescent="0.25">
      <c r="B611" s="88" t="str">
        <v/>
      </c>
      <c r="C611" s="88" t="str">
        <v/>
      </c>
      <c r="D611" s="88" t="str">
        <v/>
      </c>
      <c r="F611" s="102" t="str">
        <v/>
      </c>
      <c r="O611" s="99">
        <v>3</v>
      </c>
      <c r="P611" s="99" t="s">
        <v>194</v>
      </c>
      <c r="Q611" s="99" t="s">
        <v>242</v>
      </c>
      <c r="R611" s="99">
        <v>1</v>
      </c>
      <c r="S611" s="99" t="s">
        <v>243</v>
      </c>
      <c r="T611" s="99" t="s">
        <v>244</v>
      </c>
      <c r="U611" s="100">
        <v>7.19</v>
      </c>
    </row>
    <row r="612" spans="2:21" x14ac:dyDescent="0.25">
      <c r="B612" s="88" t="str">
        <v/>
      </c>
      <c r="C612" s="88" t="str">
        <v/>
      </c>
      <c r="D612" s="88" t="str">
        <v/>
      </c>
      <c r="F612" s="102" t="str">
        <v/>
      </c>
      <c r="O612" s="99">
        <v>3</v>
      </c>
      <c r="P612" s="99" t="s">
        <v>194</v>
      </c>
      <c r="Q612" s="99" t="s">
        <v>242</v>
      </c>
      <c r="R612" s="99">
        <v>2</v>
      </c>
      <c r="S612" s="99" t="s">
        <v>245</v>
      </c>
      <c r="T612" s="99" t="s">
        <v>246</v>
      </c>
      <c r="U612" s="100">
        <v>4.41</v>
      </c>
    </row>
    <row r="613" spans="2:21" x14ac:dyDescent="0.25">
      <c r="B613" s="88" t="str">
        <v/>
      </c>
      <c r="C613" s="88" t="str">
        <v/>
      </c>
      <c r="D613" s="88" t="str">
        <v/>
      </c>
      <c r="F613" s="102" t="str">
        <v/>
      </c>
      <c r="O613" s="99">
        <v>3</v>
      </c>
      <c r="P613" s="99" t="s">
        <v>194</v>
      </c>
      <c r="Q613" s="99" t="s">
        <v>242</v>
      </c>
      <c r="R613" s="99">
        <v>3</v>
      </c>
      <c r="S613" s="99" t="s">
        <v>247</v>
      </c>
      <c r="T613" s="99" t="s">
        <v>248</v>
      </c>
      <c r="U613" s="100">
        <v>0</v>
      </c>
    </row>
    <row r="614" spans="2:21" x14ac:dyDescent="0.25">
      <c r="B614" s="88" t="str">
        <v/>
      </c>
      <c r="C614" s="88" t="str">
        <v/>
      </c>
      <c r="D614" s="88" t="str">
        <v/>
      </c>
      <c r="F614" s="102" t="str">
        <v/>
      </c>
      <c r="O614" s="99">
        <v>3</v>
      </c>
      <c r="P614" s="99" t="s">
        <v>194</v>
      </c>
      <c r="Q614" s="99" t="s">
        <v>242</v>
      </c>
      <c r="R614" s="99">
        <v>4</v>
      </c>
      <c r="S614" s="99" t="s">
        <v>249</v>
      </c>
      <c r="T614" s="99" t="s">
        <v>250</v>
      </c>
      <c r="U614" s="100">
        <v>2.68</v>
      </c>
    </row>
    <row r="615" spans="2:21" x14ac:dyDescent="0.25">
      <c r="B615" s="88" t="str">
        <v/>
      </c>
      <c r="C615" s="88" t="str">
        <v/>
      </c>
      <c r="D615" s="88" t="str">
        <v/>
      </c>
      <c r="F615" s="102" t="str">
        <v/>
      </c>
      <c r="O615" s="99">
        <v>3</v>
      </c>
      <c r="P615" s="99" t="s">
        <v>194</v>
      </c>
      <c r="Q615" s="99" t="s">
        <v>242</v>
      </c>
      <c r="R615" s="99">
        <v>5</v>
      </c>
      <c r="S615" s="99" t="s">
        <v>251</v>
      </c>
      <c r="T615" s="99" t="s">
        <v>252</v>
      </c>
      <c r="U615" s="100">
        <v>6.92</v>
      </c>
    </row>
    <row r="616" spans="2:21" x14ac:dyDescent="0.25">
      <c r="B616" s="88" t="str">
        <v/>
      </c>
      <c r="C616" s="88" t="str">
        <v/>
      </c>
      <c r="D616" s="88" t="str">
        <v/>
      </c>
      <c r="F616" s="102" t="str">
        <v/>
      </c>
      <c r="O616" s="99">
        <v>3</v>
      </c>
      <c r="P616" s="99" t="s">
        <v>194</v>
      </c>
      <c r="Q616" s="99" t="s">
        <v>242</v>
      </c>
      <c r="R616" s="99">
        <v>6</v>
      </c>
      <c r="S616" s="99" t="s">
        <v>253</v>
      </c>
      <c r="T616" s="99" t="s">
        <v>254</v>
      </c>
      <c r="U616" s="100">
        <v>4.6399999999999997</v>
      </c>
    </row>
    <row r="617" spans="2:21" x14ac:dyDescent="0.25">
      <c r="B617" s="88" t="str">
        <v/>
      </c>
      <c r="C617" s="88" t="str">
        <v/>
      </c>
      <c r="D617" s="88" t="str">
        <v/>
      </c>
      <c r="F617" s="102" t="str">
        <v/>
      </c>
      <c r="O617" s="99">
        <v>3</v>
      </c>
      <c r="P617" s="99" t="s">
        <v>194</v>
      </c>
      <c r="Q617" s="99" t="s">
        <v>242</v>
      </c>
      <c r="R617" s="99">
        <v>7</v>
      </c>
      <c r="S617" s="99" t="s">
        <v>255</v>
      </c>
      <c r="T617" s="99" t="s">
        <v>256</v>
      </c>
      <c r="U617" s="100">
        <v>5.61</v>
      </c>
    </row>
    <row r="618" spans="2:21" x14ac:dyDescent="0.25">
      <c r="B618" s="88" t="str">
        <v/>
      </c>
      <c r="C618" s="88" t="str">
        <v/>
      </c>
      <c r="D618" s="88" t="str">
        <v/>
      </c>
      <c r="F618" s="102" t="str">
        <v/>
      </c>
      <c r="O618" s="99">
        <v>3</v>
      </c>
      <c r="P618" s="99" t="s">
        <v>194</v>
      </c>
      <c r="Q618" s="99" t="s">
        <v>242</v>
      </c>
      <c r="R618" s="99">
        <v>8</v>
      </c>
      <c r="S618" s="99" t="s">
        <v>257</v>
      </c>
      <c r="T618" s="99" t="s">
        <v>258</v>
      </c>
      <c r="U618" s="100">
        <v>6.47</v>
      </c>
    </row>
    <row r="619" spans="2:21" x14ac:dyDescent="0.25">
      <c r="B619" s="88" t="str">
        <v/>
      </c>
      <c r="C619" s="88" t="str">
        <v/>
      </c>
      <c r="D619" s="88" t="str">
        <v/>
      </c>
      <c r="F619" s="102" t="str">
        <v/>
      </c>
      <c r="O619" s="99">
        <v>4</v>
      </c>
      <c r="P619" s="99" t="s">
        <v>195</v>
      </c>
      <c r="Q619" s="99" t="s">
        <v>242</v>
      </c>
      <c r="R619" s="99">
        <v>1</v>
      </c>
      <c r="S619" s="99" t="s">
        <v>243</v>
      </c>
      <c r="T619" s="99" t="s">
        <v>244</v>
      </c>
      <c r="U619" s="100">
        <v>7.19</v>
      </c>
    </row>
    <row r="620" spans="2:21" x14ac:dyDescent="0.25">
      <c r="B620" s="88" t="str">
        <v/>
      </c>
      <c r="C620" s="88" t="str">
        <v/>
      </c>
      <c r="D620" s="88" t="str">
        <v/>
      </c>
      <c r="F620" s="102" t="str">
        <v/>
      </c>
      <c r="O620" s="99">
        <v>4</v>
      </c>
      <c r="P620" s="99" t="s">
        <v>195</v>
      </c>
      <c r="Q620" s="99" t="s">
        <v>242</v>
      </c>
      <c r="R620" s="99">
        <v>2</v>
      </c>
      <c r="S620" s="99" t="s">
        <v>245</v>
      </c>
      <c r="T620" s="99" t="s">
        <v>246</v>
      </c>
      <c r="U620" s="100">
        <v>4.41</v>
      </c>
    </row>
    <row r="621" spans="2:21" x14ac:dyDescent="0.25">
      <c r="B621" s="88" t="str">
        <v/>
      </c>
      <c r="C621" s="88" t="str">
        <v/>
      </c>
      <c r="D621" s="88" t="str">
        <v/>
      </c>
      <c r="F621" s="102" t="str">
        <v/>
      </c>
      <c r="O621" s="99">
        <v>4</v>
      </c>
      <c r="P621" s="99" t="s">
        <v>195</v>
      </c>
      <c r="Q621" s="99" t="s">
        <v>242</v>
      </c>
      <c r="R621" s="99">
        <v>3</v>
      </c>
      <c r="S621" s="99" t="s">
        <v>247</v>
      </c>
      <c r="T621" s="99" t="s">
        <v>248</v>
      </c>
      <c r="U621" s="100">
        <v>0</v>
      </c>
    </row>
    <row r="622" spans="2:21" x14ac:dyDescent="0.25">
      <c r="B622" s="88" t="str">
        <v/>
      </c>
      <c r="C622" s="88" t="str">
        <v/>
      </c>
      <c r="D622" s="88" t="str">
        <v/>
      </c>
      <c r="F622" s="102" t="str">
        <v/>
      </c>
      <c r="O622" s="99">
        <v>4</v>
      </c>
      <c r="P622" s="99" t="s">
        <v>195</v>
      </c>
      <c r="Q622" s="99" t="s">
        <v>242</v>
      </c>
      <c r="R622" s="99">
        <v>4</v>
      </c>
      <c r="S622" s="99" t="s">
        <v>249</v>
      </c>
      <c r="T622" s="99" t="s">
        <v>250</v>
      </c>
      <c r="U622" s="100">
        <v>2.68</v>
      </c>
    </row>
    <row r="623" spans="2:21" x14ac:dyDescent="0.25">
      <c r="B623" s="88" t="str">
        <v/>
      </c>
      <c r="C623" s="88" t="str">
        <v/>
      </c>
      <c r="D623" s="88" t="str">
        <v/>
      </c>
      <c r="F623" s="102" t="str">
        <v/>
      </c>
      <c r="O623" s="99">
        <v>4</v>
      </c>
      <c r="P623" s="99" t="s">
        <v>195</v>
      </c>
      <c r="Q623" s="99" t="s">
        <v>242</v>
      </c>
      <c r="R623" s="99">
        <v>5</v>
      </c>
      <c r="S623" s="99" t="s">
        <v>251</v>
      </c>
      <c r="T623" s="99" t="s">
        <v>252</v>
      </c>
      <c r="U623" s="100">
        <v>6.92</v>
      </c>
    </row>
    <row r="624" spans="2:21" x14ac:dyDescent="0.25">
      <c r="B624" s="88" t="str">
        <v/>
      </c>
      <c r="C624" s="88" t="str">
        <v/>
      </c>
      <c r="D624" s="88" t="str">
        <v/>
      </c>
      <c r="F624" s="102" t="str">
        <v/>
      </c>
      <c r="O624" s="99">
        <v>4</v>
      </c>
      <c r="P624" s="99" t="s">
        <v>195</v>
      </c>
      <c r="Q624" s="99" t="s">
        <v>242</v>
      </c>
      <c r="R624" s="99">
        <v>6</v>
      </c>
      <c r="S624" s="99" t="s">
        <v>253</v>
      </c>
      <c r="T624" s="99" t="s">
        <v>254</v>
      </c>
      <c r="U624" s="100">
        <v>4.6399999999999997</v>
      </c>
    </row>
    <row r="625" spans="2:21" x14ac:dyDescent="0.25">
      <c r="B625" s="88" t="str">
        <v/>
      </c>
      <c r="C625" s="88" t="str">
        <v/>
      </c>
      <c r="D625" s="88" t="str">
        <v/>
      </c>
      <c r="F625" s="102" t="str">
        <v/>
      </c>
      <c r="O625" s="99">
        <v>4</v>
      </c>
      <c r="P625" s="99" t="s">
        <v>195</v>
      </c>
      <c r="Q625" s="99" t="s">
        <v>242</v>
      </c>
      <c r="R625" s="99">
        <v>7</v>
      </c>
      <c r="S625" s="99" t="s">
        <v>255</v>
      </c>
      <c r="T625" s="99" t="s">
        <v>256</v>
      </c>
      <c r="U625" s="100">
        <v>5.61</v>
      </c>
    </row>
    <row r="626" spans="2:21" x14ac:dyDescent="0.25">
      <c r="B626" s="88" t="str">
        <v/>
      </c>
      <c r="C626" s="88" t="str">
        <v/>
      </c>
      <c r="D626" s="88" t="str">
        <v/>
      </c>
      <c r="F626" s="102" t="str">
        <v/>
      </c>
      <c r="O626" s="99">
        <v>4</v>
      </c>
      <c r="P626" s="99" t="s">
        <v>195</v>
      </c>
      <c r="Q626" s="99" t="s">
        <v>242</v>
      </c>
      <c r="R626" s="99">
        <v>8</v>
      </c>
      <c r="S626" s="99" t="s">
        <v>257</v>
      </c>
      <c r="T626" s="99" t="s">
        <v>258</v>
      </c>
      <c r="U626" s="100">
        <v>6.47</v>
      </c>
    </row>
    <row r="627" spans="2:21" x14ac:dyDescent="0.25">
      <c r="B627" s="88" t="str">
        <v/>
      </c>
      <c r="C627" s="88" t="str">
        <v/>
      </c>
      <c r="D627" s="88" t="str">
        <v/>
      </c>
      <c r="F627" s="102" t="str">
        <v/>
      </c>
      <c r="O627" s="99">
        <v>5</v>
      </c>
      <c r="P627" s="99" t="s">
        <v>196</v>
      </c>
      <c r="Q627" s="99" t="s">
        <v>242</v>
      </c>
      <c r="R627" s="99">
        <v>1</v>
      </c>
      <c r="S627" s="99" t="s">
        <v>243</v>
      </c>
      <c r="T627" s="99" t="s">
        <v>244</v>
      </c>
      <c r="U627" s="100">
        <v>7.19</v>
      </c>
    </row>
    <row r="628" spans="2:21" x14ac:dyDescent="0.25">
      <c r="B628" s="88" t="str">
        <v/>
      </c>
      <c r="C628" s="88" t="str">
        <v/>
      </c>
      <c r="D628" s="88" t="str">
        <v/>
      </c>
      <c r="F628" s="102" t="str">
        <v/>
      </c>
      <c r="O628" s="99">
        <v>5</v>
      </c>
      <c r="P628" s="99" t="s">
        <v>196</v>
      </c>
      <c r="Q628" s="99" t="s">
        <v>242</v>
      </c>
      <c r="R628" s="99">
        <v>2</v>
      </c>
      <c r="S628" s="99" t="s">
        <v>245</v>
      </c>
      <c r="T628" s="99" t="s">
        <v>246</v>
      </c>
      <c r="U628" s="100">
        <v>4.41</v>
      </c>
    </row>
    <row r="629" spans="2:21" x14ac:dyDescent="0.25">
      <c r="B629" s="88" t="str">
        <v/>
      </c>
      <c r="C629" s="88" t="str">
        <v/>
      </c>
      <c r="D629" s="88" t="str">
        <v/>
      </c>
      <c r="F629" s="102" t="str">
        <v/>
      </c>
      <c r="O629" s="99">
        <v>5</v>
      </c>
      <c r="P629" s="99" t="s">
        <v>196</v>
      </c>
      <c r="Q629" s="99" t="s">
        <v>242</v>
      </c>
      <c r="R629" s="99">
        <v>3</v>
      </c>
      <c r="S629" s="99" t="s">
        <v>247</v>
      </c>
      <c r="T629" s="99" t="s">
        <v>248</v>
      </c>
      <c r="U629" s="100">
        <v>0</v>
      </c>
    </row>
    <row r="630" spans="2:21" x14ac:dyDescent="0.25">
      <c r="B630" s="88" t="str">
        <v/>
      </c>
      <c r="C630" s="88" t="str">
        <v/>
      </c>
      <c r="D630" s="88" t="str">
        <v/>
      </c>
      <c r="F630" s="102" t="str">
        <v/>
      </c>
      <c r="O630" s="99">
        <v>5</v>
      </c>
      <c r="P630" s="99" t="s">
        <v>196</v>
      </c>
      <c r="Q630" s="99" t="s">
        <v>242</v>
      </c>
      <c r="R630" s="99">
        <v>4</v>
      </c>
      <c r="S630" s="99" t="s">
        <v>249</v>
      </c>
      <c r="T630" s="99" t="s">
        <v>250</v>
      </c>
      <c r="U630" s="100">
        <v>2.68</v>
      </c>
    </row>
    <row r="631" spans="2:21" x14ac:dyDescent="0.25">
      <c r="B631" s="88" t="str">
        <v/>
      </c>
      <c r="C631" s="88" t="str">
        <v/>
      </c>
      <c r="D631" s="88" t="str">
        <v/>
      </c>
      <c r="F631" s="102" t="str">
        <v/>
      </c>
      <c r="O631" s="99">
        <v>5</v>
      </c>
      <c r="P631" s="99" t="s">
        <v>196</v>
      </c>
      <c r="Q631" s="99" t="s">
        <v>242</v>
      </c>
      <c r="R631" s="99">
        <v>5</v>
      </c>
      <c r="S631" s="99" t="s">
        <v>251</v>
      </c>
      <c r="T631" s="99" t="s">
        <v>252</v>
      </c>
      <c r="U631" s="100">
        <v>6.92</v>
      </c>
    </row>
    <row r="632" spans="2:21" x14ac:dyDescent="0.25">
      <c r="B632" s="88" t="str">
        <v/>
      </c>
      <c r="C632" s="88" t="str">
        <v/>
      </c>
      <c r="D632" s="88" t="str">
        <v/>
      </c>
      <c r="F632" s="102" t="str">
        <v/>
      </c>
      <c r="O632" s="99">
        <v>5</v>
      </c>
      <c r="P632" s="99" t="s">
        <v>196</v>
      </c>
      <c r="Q632" s="99" t="s">
        <v>242</v>
      </c>
      <c r="R632" s="99">
        <v>6</v>
      </c>
      <c r="S632" s="99" t="s">
        <v>253</v>
      </c>
      <c r="T632" s="99" t="s">
        <v>254</v>
      </c>
      <c r="U632" s="100">
        <v>4.6399999999999997</v>
      </c>
    </row>
    <row r="633" spans="2:21" x14ac:dyDescent="0.25">
      <c r="B633" s="88" t="str">
        <v/>
      </c>
      <c r="C633" s="88" t="str">
        <v/>
      </c>
      <c r="D633" s="88" t="str">
        <v/>
      </c>
      <c r="F633" s="102" t="str">
        <v/>
      </c>
      <c r="O633" s="99">
        <v>5</v>
      </c>
      <c r="P633" s="99" t="s">
        <v>196</v>
      </c>
      <c r="Q633" s="99" t="s">
        <v>242</v>
      </c>
      <c r="R633" s="99">
        <v>7</v>
      </c>
      <c r="S633" s="99" t="s">
        <v>255</v>
      </c>
      <c r="T633" s="99" t="s">
        <v>256</v>
      </c>
      <c r="U633" s="100">
        <v>5.61</v>
      </c>
    </row>
    <row r="634" spans="2:21" x14ac:dyDescent="0.25">
      <c r="B634" s="88" t="str">
        <v/>
      </c>
      <c r="C634" s="88" t="str">
        <v/>
      </c>
      <c r="D634" s="88" t="str">
        <v/>
      </c>
      <c r="F634" s="102" t="str">
        <v/>
      </c>
      <c r="O634" s="99">
        <v>5</v>
      </c>
      <c r="P634" s="99" t="s">
        <v>196</v>
      </c>
      <c r="Q634" s="99" t="s">
        <v>242</v>
      </c>
      <c r="R634" s="99">
        <v>8</v>
      </c>
      <c r="S634" s="99" t="s">
        <v>257</v>
      </c>
      <c r="T634" s="99" t="s">
        <v>258</v>
      </c>
      <c r="U634" s="100">
        <v>6.47</v>
      </c>
    </row>
    <row r="635" spans="2:21" x14ac:dyDescent="0.25">
      <c r="B635" s="88" t="str">
        <v/>
      </c>
      <c r="C635" s="88" t="str">
        <v/>
      </c>
      <c r="D635" s="88" t="str">
        <v/>
      </c>
      <c r="F635" s="102" t="str">
        <v/>
      </c>
      <c r="O635" s="99">
        <v>6</v>
      </c>
      <c r="P635" s="99" t="s">
        <v>197</v>
      </c>
      <c r="Q635" s="99" t="s">
        <v>242</v>
      </c>
      <c r="R635" s="99">
        <v>1</v>
      </c>
      <c r="S635" s="99" t="s">
        <v>243</v>
      </c>
      <c r="T635" s="99" t="s">
        <v>244</v>
      </c>
      <c r="U635" s="100">
        <v>7.19</v>
      </c>
    </row>
    <row r="636" spans="2:21" x14ac:dyDescent="0.25">
      <c r="B636" s="88" t="str">
        <v/>
      </c>
      <c r="C636" s="88" t="str">
        <v/>
      </c>
      <c r="D636" s="88" t="str">
        <v/>
      </c>
      <c r="F636" s="102" t="str">
        <v/>
      </c>
      <c r="O636" s="99">
        <v>6</v>
      </c>
      <c r="P636" s="99" t="s">
        <v>197</v>
      </c>
      <c r="Q636" s="99" t="s">
        <v>242</v>
      </c>
      <c r="R636" s="99">
        <v>2</v>
      </c>
      <c r="S636" s="99" t="s">
        <v>245</v>
      </c>
      <c r="T636" s="99" t="s">
        <v>246</v>
      </c>
      <c r="U636" s="100">
        <v>4.41</v>
      </c>
    </row>
    <row r="637" spans="2:21" x14ac:dyDescent="0.25">
      <c r="B637" s="88" t="str">
        <v/>
      </c>
      <c r="C637" s="88" t="str">
        <v/>
      </c>
      <c r="D637" s="88" t="str">
        <v/>
      </c>
      <c r="F637" s="102" t="str">
        <v/>
      </c>
      <c r="O637" s="99">
        <v>6</v>
      </c>
      <c r="P637" s="99" t="s">
        <v>197</v>
      </c>
      <c r="Q637" s="99" t="s">
        <v>242</v>
      </c>
      <c r="R637" s="99">
        <v>3</v>
      </c>
      <c r="S637" s="99" t="s">
        <v>247</v>
      </c>
      <c r="T637" s="99" t="s">
        <v>248</v>
      </c>
      <c r="U637" s="100">
        <v>0</v>
      </c>
    </row>
    <row r="638" spans="2:21" x14ac:dyDescent="0.25">
      <c r="B638" s="88" t="str">
        <v/>
      </c>
      <c r="C638" s="88" t="str">
        <v/>
      </c>
      <c r="D638" s="88" t="str">
        <v/>
      </c>
      <c r="F638" s="102" t="str">
        <v/>
      </c>
      <c r="O638" s="99">
        <v>6</v>
      </c>
      <c r="P638" s="99" t="s">
        <v>197</v>
      </c>
      <c r="Q638" s="99" t="s">
        <v>242</v>
      </c>
      <c r="R638" s="99">
        <v>4</v>
      </c>
      <c r="S638" s="99" t="s">
        <v>249</v>
      </c>
      <c r="T638" s="99" t="s">
        <v>250</v>
      </c>
      <c r="U638" s="100">
        <v>2.68</v>
      </c>
    </row>
    <row r="639" spans="2:21" x14ac:dyDescent="0.25">
      <c r="B639" s="88" t="str">
        <v/>
      </c>
      <c r="C639" s="88" t="str">
        <v/>
      </c>
      <c r="D639" s="88" t="str">
        <v/>
      </c>
      <c r="F639" s="102" t="str">
        <v/>
      </c>
      <c r="O639" s="99">
        <v>6</v>
      </c>
      <c r="P639" s="99" t="s">
        <v>197</v>
      </c>
      <c r="Q639" s="99" t="s">
        <v>242</v>
      </c>
      <c r="R639" s="99">
        <v>5</v>
      </c>
      <c r="S639" s="99" t="s">
        <v>251</v>
      </c>
      <c r="T639" s="99" t="s">
        <v>252</v>
      </c>
      <c r="U639" s="100">
        <v>6.92</v>
      </c>
    </row>
    <row r="640" spans="2:21" x14ac:dyDescent="0.25">
      <c r="B640" s="88" t="str">
        <v/>
      </c>
      <c r="C640" s="88" t="str">
        <v/>
      </c>
      <c r="D640" s="88" t="str">
        <v/>
      </c>
      <c r="F640" s="102" t="str">
        <v/>
      </c>
      <c r="O640" s="99">
        <v>6</v>
      </c>
      <c r="P640" s="99" t="s">
        <v>197</v>
      </c>
      <c r="Q640" s="99" t="s">
        <v>242</v>
      </c>
      <c r="R640" s="99">
        <v>6</v>
      </c>
      <c r="S640" s="99" t="s">
        <v>253</v>
      </c>
      <c r="T640" s="99" t="s">
        <v>254</v>
      </c>
      <c r="U640" s="100">
        <v>4.6399999999999997</v>
      </c>
    </row>
    <row r="641" spans="2:21" x14ac:dyDescent="0.25">
      <c r="B641" s="88" t="str">
        <v/>
      </c>
      <c r="C641" s="88" t="str">
        <v/>
      </c>
      <c r="D641" s="88" t="str">
        <v/>
      </c>
      <c r="F641" s="102" t="str">
        <v/>
      </c>
      <c r="O641" s="99">
        <v>6</v>
      </c>
      <c r="P641" s="99" t="s">
        <v>197</v>
      </c>
      <c r="Q641" s="99" t="s">
        <v>242</v>
      </c>
      <c r="R641" s="99">
        <v>7</v>
      </c>
      <c r="S641" s="99" t="s">
        <v>255</v>
      </c>
      <c r="T641" s="99" t="s">
        <v>256</v>
      </c>
      <c r="U641" s="100">
        <v>5.61</v>
      </c>
    </row>
    <row r="642" spans="2:21" x14ac:dyDescent="0.25">
      <c r="B642" s="88" t="str">
        <v/>
      </c>
      <c r="C642" s="88" t="str">
        <v/>
      </c>
      <c r="D642" s="88" t="str">
        <v/>
      </c>
      <c r="F642" s="102" t="str">
        <v/>
      </c>
      <c r="O642" s="99">
        <v>6</v>
      </c>
      <c r="P642" s="99" t="s">
        <v>197</v>
      </c>
      <c r="Q642" s="99" t="s">
        <v>242</v>
      </c>
      <c r="R642" s="99">
        <v>8</v>
      </c>
      <c r="S642" s="99" t="s">
        <v>257</v>
      </c>
      <c r="T642" s="99" t="s">
        <v>258</v>
      </c>
      <c r="U642" s="100">
        <v>6.47</v>
      </c>
    </row>
    <row r="643" spans="2:21" x14ac:dyDescent="0.25">
      <c r="B643" s="88" t="str">
        <v/>
      </c>
      <c r="C643" s="88" t="str">
        <v/>
      </c>
      <c r="D643" s="88" t="str">
        <v/>
      </c>
      <c r="F643" s="102" t="str">
        <v/>
      </c>
      <c r="O643" s="99">
        <v>7</v>
      </c>
      <c r="P643" s="99" t="s">
        <v>198</v>
      </c>
      <c r="Q643" s="99" t="s">
        <v>242</v>
      </c>
      <c r="R643" s="99">
        <v>1</v>
      </c>
      <c r="S643" s="99" t="s">
        <v>243</v>
      </c>
      <c r="T643" s="99" t="s">
        <v>244</v>
      </c>
      <c r="U643" s="100">
        <v>7.19</v>
      </c>
    </row>
    <row r="644" spans="2:21" x14ac:dyDescent="0.25">
      <c r="B644" s="88" t="str">
        <v/>
      </c>
      <c r="C644" s="88" t="str">
        <v/>
      </c>
      <c r="D644" s="88" t="str">
        <v/>
      </c>
      <c r="F644" s="102" t="str">
        <v/>
      </c>
      <c r="O644" s="99">
        <v>7</v>
      </c>
      <c r="P644" s="99" t="s">
        <v>198</v>
      </c>
      <c r="Q644" s="99" t="s">
        <v>242</v>
      </c>
      <c r="R644" s="99">
        <v>2</v>
      </c>
      <c r="S644" s="99" t="s">
        <v>245</v>
      </c>
      <c r="T644" s="99" t="s">
        <v>246</v>
      </c>
      <c r="U644" s="100">
        <v>4.41</v>
      </c>
    </row>
    <row r="645" spans="2:21" x14ac:dyDescent="0.25">
      <c r="B645" s="88" t="str">
        <v/>
      </c>
      <c r="C645" s="88" t="str">
        <v/>
      </c>
      <c r="D645" s="88" t="str">
        <v/>
      </c>
      <c r="F645" s="102" t="str">
        <v/>
      </c>
      <c r="O645" s="99">
        <v>7</v>
      </c>
      <c r="P645" s="99" t="s">
        <v>198</v>
      </c>
      <c r="Q645" s="99" t="s">
        <v>242</v>
      </c>
      <c r="R645" s="99">
        <v>3</v>
      </c>
      <c r="S645" s="99" t="s">
        <v>247</v>
      </c>
      <c r="T645" s="99" t="s">
        <v>248</v>
      </c>
      <c r="U645" s="100">
        <v>0</v>
      </c>
    </row>
    <row r="646" spans="2:21" x14ac:dyDescent="0.25">
      <c r="B646" s="88" t="str">
        <v/>
      </c>
      <c r="C646" s="88" t="str">
        <v/>
      </c>
      <c r="D646" s="88" t="str">
        <v/>
      </c>
      <c r="F646" s="102" t="str">
        <v/>
      </c>
      <c r="O646" s="99">
        <v>7</v>
      </c>
      <c r="P646" s="99" t="s">
        <v>198</v>
      </c>
      <c r="Q646" s="99" t="s">
        <v>242</v>
      </c>
      <c r="R646" s="99">
        <v>4</v>
      </c>
      <c r="S646" s="99" t="s">
        <v>249</v>
      </c>
      <c r="T646" s="99" t="s">
        <v>250</v>
      </c>
      <c r="U646" s="100">
        <v>2.68</v>
      </c>
    </row>
    <row r="647" spans="2:21" x14ac:dyDescent="0.25">
      <c r="B647" s="88" t="str">
        <v/>
      </c>
      <c r="C647" s="88" t="str">
        <v/>
      </c>
      <c r="D647" s="88" t="str">
        <v/>
      </c>
      <c r="F647" s="102" t="str">
        <v/>
      </c>
      <c r="O647" s="99">
        <v>7</v>
      </c>
      <c r="P647" s="99" t="s">
        <v>198</v>
      </c>
      <c r="Q647" s="99" t="s">
        <v>242</v>
      </c>
      <c r="R647" s="99">
        <v>5</v>
      </c>
      <c r="S647" s="99" t="s">
        <v>251</v>
      </c>
      <c r="T647" s="99" t="s">
        <v>252</v>
      </c>
      <c r="U647" s="100">
        <v>6.92</v>
      </c>
    </row>
    <row r="648" spans="2:21" x14ac:dyDescent="0.25">
      <c r="B648" s="88" t="str">
        <v/>
      </c>
      <c r="C648" s="88" t="str">
        <v/>
      </c>
      <c r="D648" s="88" t="str">
        <v/>
      </c>
      <c r="F648" s="102" t="str">
        <v/>
      </c>
      <c r="O648" s="99">
        <v>7</v>
      </c>
      <c r="P648" s="99" t="s">
        <v>198</v>
      </c>
      <c r="Q648" s="99" t="s">
        <v>242</v>
      </c>
      <c r="R648" s="99">
        <v>6</v>
      </c>
      <c r="S648" s="99" t="s">
        <v>253</v>
      </c>
      <c r="T648" s="99" t="s">
        <v>254</v>
      </c>
      <c r="U648" s="100">
        <v>4.6399999999999997</v>
      </c>
    </row>
    <row r="649" spans="2:21" x14ac:dyDescent="0.25">
      <c r="B649" s="88" t="str">
        <v/>
      </c>
      <c r="C649" s="88" t="str">
        <v/>
      </c>
      <c r="D649" s="88" t="str">
        <v/>
      </c>
      <c r="F649" s="102" t="str">
        <v/>
      </c>
      <c r="O649" s="99">
        <v>7</v>
      </c>
      <c r="P649" s="99" t="s">
        <v>198</v>
      </c>
      <c r="Q649" s="99" t="s">
        <v>242</v>
      </c>
      <c r="R649" s="99">
        <v>7</v>
      </c>
      <c r="S649" s="99" t="s">
        <v>255</v>
      </c>
      <c r="T649" s="99" t="s">
        <v>256</v>
      </c>
      <c r="U649" s="100">
        <v>5.61</v>
      </c>
    </row>
    <row r="650" spans="2:21" x14ac:dyDescent="0.25">
      <c r="B650" s="88" t="str">
        <v/>
      </c>
      <c r="C650" s="88" t="str">
        <v/>
      </c>
      <c r="D650" s="88" t="str">
        <v/>
      </c>
      <c r="F650" s="102" t="str">
        <v/>
      </c>
      <c r="O650" s="99">
        <v>7</v>
      </c>
      <c r="P650" s="99" t="s">
        <v>198</v>
      </c>
      <c r="Q650" s="99" t="s">
        <v>242</v>
      </c>
      <c r="R650" s="99">
        <v>8</v>
      </c>
      <c r="S650" s="99" t="s">
        <v>257</v>
      </c>
      <c r="T650" s="99" t="s">
        <v>258</v>
      </c>
      <c r="U650" s="100">
        <v>6.47</v>
      </c>
    </row>
    <row r="651" spans="2:21" x14ac:dyDescent="0.25">
      <c r="B651" s="88" t="str">
        <v/>
      </c>
      <c r="C651" s="88" t="str">
        <v/>
      </c>
      <c r="D651" s="88" t="str">
        <v/>
      </c>
      <c r="F651" s="102" t="str">
        <v/>
      </c>
      <c r="O651" s="99">
        <v>8</v>
      </c>
      <c r="P651" s="99" t="s">
        <v>199</v>
      </c>
      <c r="Q651" s="99" t="s">
        <v>242</v>
      </c>
      <c r="R651" s="99">
        <v>1</v>
      </c>
      <c r="S651" s="99" t="s">
        <v>243</v>
      </c>
      <c r="T651" s="99" t="s">
        <v>244</v>
      </c>
      <c r="U651" s="100">
        <v>7.19</v>
      </c>
    </row>
    <row r="652" spans="2:21" x14ac:dyDescent="0.25">
      <c r="B652" s="88" t="str">
        <v/>
      </c>
      <c r="C652" s="88" t="str">
        <v/>
      </c>
      <c r="D652" s="88" t="str">
        <v/>
      </c>
      <c r="F652" s="102" t="str">
        <v/>
      </c>
      <c r="O652" s="99">
        <v>8</v>
      </c>
      <c r="P652" s="99" t="s">
        <v>199</v>
      </c>
      <c r="Q652" s="99" t="s">
        <v>242</v>
      </c>
      <c r="R652" s="99">
        <v>2</v>
      </c>
      <c r="S652" s="99" t="s">
        <v>245</v>
      </c>
      <c r="T652" s="99" t="s">
        <v>246</v>
      </c>
      <c r="U652" s="100">
        <v>4.41</v>
      </c>
    </row>
    <row r="653" spans="2:21" x14ac:dyDescent="0.25">
      <c r="B653" s="88" t="str">
        <v/>
      </c>
      <c r="C653" s="88" t="str">
        <v/>
      </c>
      <c r="D653" s="88" t="str">
        <v/>
      </c>
      <c r="F653" s="102" t="str">
        <v/>
      </c>
      <c r="O653" s="99">
        <v>8</v>
      </c>
      <c r="P653" s="99" t="s">
        <v>199</v>
      </c>
      <c r="Q653" s="99" t="s">
        <v>242</v>
      </c>
      <c r="R653" s="99">
        <v>3</v>
      </c>
      <c r="S653" s="99" t="s">
        <v>247</v>
      </c>
      <c r="T653" s="99" t="s">
        <v>248</v>
      </c>
      <c r="U653" s="100">
        <v>0</v>
      </c>
    </row>
    <row r="654" spans="2:21" x14ac:dyDescent="0.25">
      <c r="B654" s="88" t="str">
        <v/>
      </c>
      <c r="C654" s="88" t="str">
        <v/>
      </c>
      <c r="D654" s="88" t="str">
        <v/>
      </c>
      <c r="F654" s="102" t="str">
        <v/>
      </c>
      <c r="O654" s="99">
        <v>8</v>
      </c>
      <c r="P654" s="99" t="s">
        <v>199</v>
      </c>
      <c r="Q654" s="99" t="s">
        <v>242</v>
      </c>
      <c r="R654" s="99">
        <v>4</v>
      </c>
      <c r="S654" s="99" t="s">
        <v>249</v>
      </c>
      <c r="T654" s="99" t="s">
        <v>250</v>
      </c>
      <c r="U654" s="100">
        <v>2.68</v>
      </c>
    </row>
    <row r="655" spans="2:21" x14ac:dyDescent="0.25">
      <c r="B655" s="88" t="str">
        <v/>
      </c>
      <c r="C655" s="88" t="str">
        <v/>
      </c>
      <c r="D655" s="88" t="str">
        <v/>
      </c>
      <c r="F655" s="102" t="str">
        <v/>
      </c>
      <c r="O655" s="99">
        <v>8</v>
      </c>
      <c r="P655" s="99" t="s">
        <v>199</v>
      </c>
      <c r="Q655" s="99" t="s">
        <v>242</v>
      </c>
      <c r="R655" s="99">
        <v>5</v>
      </c>
      <c r="S655" s="99" t="s">
        <v>251</v>
      </c>
      <c r="T655" s="99" t="s">
        <v>252</v>
      </c>
      <c r="U655" s="100">
        <v>6.92</v>
      </c>
    </row>
    <row r="656" spans="2:21" x14ac:dyDescent="0.25">
      <c r="B656" s="88" t="str">
        <v/>
      </c>
      <c r="C656" s="88" t="str">
        <v/>
      </c>
      <c r="D656" s="88" t="str">
        <v/>
      </c>
      <c r="F656" s="102" t="str">
        <v/>
      </c>
      <c r="O656" s="99">
        <v>8</v>
      </c>
      <c r="P656" s="99" t="s">
        <v>199</v>
      </c>
      <c r="Q656" s="99" t="s">
        <v>242</v>
      </c>
      <c r="R656" s="99">
        <v>6</v>
      </c>
      <c r="S656" s="99" t="s">
        <v>253</v>
      </c>
      <c r="T656" s="99" t="s">
        <v>254</v>
      </c>
      <c r="U656" s="100">
        <v>4.6399999999999997</v>
      </c>
    </row>
    <row r="657" spans="2:21" x14ac:dyDescent="0.25">
      <c r="B657" s="88" t="str">
        <v/>
      </c>
      <c r="C657" s="88" t="str">
        <v/>
      </c>
      <c r="D657" s="88" t="str">
        <v/>
      </c>
      <c r="F657" s="102" t="str">
        <v/>
      </c>
      <c r="O657" s="99">
        <v>8</v>
      </c>
      <c r="P657" s="99" t="s">
        <v>199</v>
      </c>
      <c r="Q657" s="99" t="s">
        <v>242</v>
      </c>
      <c r="R657" s="99">
        <v>7</v>
      </c>
      <c r="S657" s="99" t="s">
        <v>255</v>
      </c>
      <c r="T657" s="99" t="s">
        <v>256</v>
      </c>
      <c r="U657" s="100">
        <v>5.61</v>
      </c>
    </row>
    <row r="658" spans="2:21" x14ac:dyDescent="0.25">
      <c r="B658" s="88" t="str">
        <v/>
      </c>
      <c r="C658" s="88" t="str">
        <v/>
      </c>
      <c r="D658" s="88" t="str">
        <v/>
      </c>
      <c r="F658" s="102" t="str">
        <v/>
      </c>
      <c r="O658" s="99">
        <v>8</v>
      </c>
      <c r="P658" s="99" t="s">
        <v>199</v>
      </c>
      <c r="Q658" s="99" t="s">
        <v>242</v>
      </c>
      <c r="R658" s="99">
        <v>8</v>
      </c>
      <c r="S658" s="99" t="s">
        <v>257</v>
      </c>
      <c r="T658" s="99" t="s">
        <v>258</v>
      </c>
      <c r="U658" s="100">
        <v>6.47</v>
      </c>
    </row>
    <row r="659" spans="2:21" x14ac:dyDescent="0.25">
      <c r="B659" s="88" t="str">
        <v/>
      </c>
      <c r="C659" s="88" t="str">
        <v/>
      </c>
      <c r="D659" s="88" t="str">
        <v/>
      </c>
      <c r="F659" s="102" t="str">
        <v/>
      </c>
      <c r="O659" s="99">
        <v>9</v>
      </c>
      <c r="P659" s="99" t="s">
        <v>200</v>
      </c>
      <c r="Q659" s="99" t="s">
        <v>242</v>
      </c>
      <c r="R659" s="99">
        <v>1</v>
      </c>
      <c r="S659" s="99" t="s">
        <v>243</v>
      </c>
      <c r="T659" s="99" t="s">
        <v>244</v>
      </c>
      <c r="U659" s="100">
        <v>7.19</v>
      </c>
    </row>
    <row r="660" spans="2:21" x14ac:dyDescent="0.25">
      <c r="B660" s="88" t="str">
        <v/>
      </c>
      <c r="C660" s="88" t="str">
        <v/>
      </c>
      <c r="D660" s="88" t="str">
        <v/>
      </c>
      <c r="F660" s="102" t="str">
        <v/>
      </c>
      <c r="O660" s="99">
        <v>9</v>
      </c>
      <c r="P660" s="99" t="s">
        <v>200</v>
      </c>
      <c r="Q660" s="99" t="s">
        <v>242</v>
      </c>
      <c r="R660" s="99">
        <v>2</v>
      </c>
      <c r="S660" s="99" t="s">
        <v>245</v>
      </c>
      <c r="T660" s="99" t="s">
        <v>246</v>
      </c>
      <c r="U660" s="100">
        <v>4.41</v>
      </c>
    </row>
    <row r="661" spans="2:21" x14ac:dyDescent="0.25">
      <c r="B661" s="88" t="str">
        <v/>
      </c>
      <c r="C661" s="88" t="str">
        <v/>
      </c>
      <c r="D661" s="88" t="str">
        <v/>
      </c>
      <c r="F661" s="102" t="str">
        <v/>
      </c>
      <c r="O661" s="99">
        <v>9</v>
      </c>
      <c r="P661" s="99" t="s">
        <v>200</v>
      </c>
      <c r="Q661" s="99" t="s">
        <v>242</v>
      </c>
      <c r="R661" s="99">
        <v>3</v>
      </c>
      <c r="S661" s="99" t="s">
        <v>247</v>
      </c>
      <c r="T661" s="99" t="s">
        <v>248</v>
      </c>
      <c r="U661" s="100">
        <v>0</v>
      </c>
    </row>
    <row r="662" spans="2:21" x14ac:dyDescent="0.25">
      <c r="B662" s="88" t="str">
        <v/>
      </c>
      <c r="C662" s="88" t="str">
        <v/>
      </c>
      <c r="D662" s="88" t="str">
        <v/>
      </c>
      <c r="F662" s="102" t="str">
        <v/>
      </c>
      <c r="O662" s="99">
        <v>9</v>
      </c>
      <c r="P662" s="99" t="s">
        <v>200</v>
      </c>
      <c r="Q662" s="99" t="s">
        <v>242</v>
      </c>
      <c r="R662" s="99">
        <v>4</v>
      </c>
      <c r="S662" s="99" t="s">
        <v>249</v>
      </c>
      <c r="T662" s="99" t="s">
        <v>250</v>
      </c>
      <c r="U662" s="100">
        <v>2.68</v>
      </c>
    </row>
    <row r="663" spans="2:21" x14ac:dyDescent="0.25">
      <c r="B663" s="88" t="str">
        <v/>
      </c>
      <c r="C663" s="88" t="str">
        <v/>
      </c>
      <c r="D663" s="88" t="str">
        <v/>
      </c>
      <c r="F663" s="102" t="str">
        <v/>
      </c>
      <c r="O663" s="99">
        <v>9</v>
      </c>
      <c r="P663" s="99" t="s">
        <v>200</v>
      </c>
      <c r="Q663" s="99" t="s">
        <v>242</v>
      </c>
      <c r="R663" s="99">
        <v>5</v>
      </c>
      <c r="S663" s="99" t="s">
        <v>251</v>
      </c>
      <c r="T663" s="99" t="s">
        <v>252</v>
      </c>
      <c r="U663" s="100">
        <v>6.92</v>
      </c>
    </row>
    <row r="664" spans="2:21" x14ac:dyDescent="0.25">
      <c r="B664" s="88" t="str">
        <v/>
      </c>
      <c r="C664" s="88" t="str">
        <v/>
      </c>
      <c r="D664" s="88" t="str">
        <v/>
      </c>
      <c r="F664" s="102" t="str">
        <v/>
      </c>
      <c r="O664" s="99">
        <v>9</v>
      </c>
      <c r="P664" s="99" t="s">
        <v>200</v>
      </c>
      <c r="Q664" s="99" t="s">
        <v>242</v>
      </c>
      <c r="R664" s="99">
        <v>6</v>
      </c>
      <c r="S664" s="99" t="s">
        <v>253</v>
      </c>
      <c r="T664" s="99" t="s">
        <v>254</v>
      </c>
      <c r="U664" s="100">
        <v>4.6399999999999997</v>
      </c>
    </row>
    <row r="665" spans="2:21" x14ac:dyDescent="0.25">
      <c r="B665" s="88" t="str">
        <v/>
      </c>
      <c r="C665" s="88" t="str">
        <v/>
      </c>
      <c r="D665" s="88" t="str">
        <v/>
      </c>
      <c r="F665" s="102" t="str">
        <v/>
      </c>
      <c r="O665" s="99">
        <v>9</v>
      </c>
      <c r="P665" s="99" t="s">
        <v>200</v>
      </c>
      <c r="Q665" s="99" t="s">
        <v>242</v>
      </c>
      <c r="R665" s="99">
        <v>7</v>
      </c>
      <c r="S665" s="99" t="s">
        <v>255</v>
      </c>
      <c r="T665" s="99" t="s">
        <v>256</v>
      </c>
      <c r="U665" s="100">
        <v>5.61</v>
      </c>
    </row>
    <row r="666" spans="2:21" x14ac:dyDescent="0.25">
      <c r="B666" s="88" t="str">
        <v/>
      </c>
      <c r="C666" s="88" t="str">
        <v/>
      </c>
      <c r="D666" s="88" t="str">
        <v/>
      </c>
      <c r="F666" s="102" t="str">
        <v/>
      </c>
      <c r="O666" s="99">
        <v>9</v>
      </c>
      <c r="P666" s="99" t="s">
        <v>200</v>
      </c>
      <c r="Q666" s="99" t="s">
        <v>242</v>
      </c>
      <c r="R666" s="99">
        <v>8</v>
      </c>
      <c r="S666" s="99" t="s">
        <v>257</v>
      </c>
      <c r="T666" s="99" t="s">
        <v>258</v>
      </c>
      <c r="U666" s="100">
        <v>6.47</v>
      </c>
    </row>
    <row r="667" spans="2:21" x14ac:dyDescent="0.25">
      <c r="B667" s="88" t="str">
        <v/>
      </c>
      <c r="C667" s="88" t="str">
        <v/>
      </c>
      <c r="D667" s="88" t="str">
        <v/>
      </c>
      <c r="F667" s="102" t="str">
        <v/>
      </c>
      <c r="O667" s="99">
        <v>10</v>
      </c>
      <c r="P667" s="99" t="s">
        <v>201</v>
      </c>
      <c r="Q667" s="99" t="s">
        <v>242</v>
      </c>
      <c r="R667" s="99">
        <v>1</v>
      </c>
      <c r="S667" s="99" t="s">
        <v>243</v>
      </c>
      <c r="T667" s="99" t="s">
        <v>244</v>
      </c>
      <c r="U667" s="100">
        <v>7.19</v>
      </c>
    </row>
    <row r="668" spans="2:21" x14ac:dyDescent="0.25">
      <c r="B668" s="88" t="str">
        <v/>
      </c>
      <c r="C668" s="88" t="str">
        <v/>
      </c>
      <c r="D668" s="88" t="str">
        <v/>
      </c>
      <c r="F668" s="102" t="str">
        <v/>
      </c>
      <c r="O668" s="99">
        <v>10</v>
      </c>
      <c r="P668" s="99" t="s">
        <v>201</v>
      </c>
      <c r="Q668" s="99" t="s">
        <v>242</v>
      </c>
      <c r="R668" s="99">
        <v>2</v>
      </c>
      <c r="S668" s="99" t="s">
        <v>245</v>
      </c>
      <c r="T668" s="99" t="s">
        <v>246</v>
      </c>
      <c r="U668" s="100">
        <v>4.41</v>
      </c>
    </row>
    <row r="669" spans="2:21" x14ac:dyDescent="0.25">
      <c r="B669" s="88" t="str">
        <v/>
      </c>
      <c r="C669" s="88" t="str">
        <v/>
      </c>
      <c r="D669" s="88" t="str">
        <v/>
      </c>
      <c r="F669" s="102" t="str">
        <v/>
      </c>
      <c r="O669" s="99">
        <v>10</v>
      </c>
      <c r="P669" s="99" t="s">
        <v>201</v>
      </c>
      <c r="Q669" s="99" t="s">
        <v>242</v>
      </c>
      <c r="R669" s="99">
        <v>3</v>
      </c>
      <c r="S669" s="99" t="s">
        <v>247</v>
      </c>
      <c r="T669" s="99" t="s">
        <v>248</v>
      </c>
      <c r="U669" s="100">
        <v>0</v>
      </c>
    </row>
    <row r="670" spans="2:21" x14ac:dyDescent="0.25">
      <c r="B670" s="88" t="str">
        <v/>
      </c>
      <c r="C670" s="88" t="str">
        <v/>
      </c>
      <c r="D670" s="88" t="str">
        <v/>
      </c>
      <c r="F670" s="102" t="str">
        <v/>
      </c>
      <c r="O670" s="99">
        <v>10</v>
      </c>
      <c r="P670" s="99" t="s">
        <v>201</v>
      </c>
      <c r="Q670" s="99" t="s">
        <v>242</v>
      </c>
      <c r="R670" s="99">
        <v>4</v>
      </c>
      <c r="S670" s="99" t="s">
        <v>249</v>
      </c>
      <c r="T670" s="99" t="s">
        <v>250</v>
      </c>
      <c r="U670" s="100">
        <v>2.68</v>
      </c>
    </row>
    <row r="671" spans="2:21" x14ac:dyDescent="0.25">
      <c r="B671" s="88" t="str">
        <v/>
      </c>
      <c r="C671" s="88" t="str">
        <v/>
      </c>
      <c r="D671" s="88" t="str">
        <v/>
      </c>
      <c r="F671" s="102" t="str">
        <v/>
      </c>
      <c r="O671" s="99">
        <v>10</v>
      </c>
      <c r="P671" s="99" t="s">
        <v>201</v>
      </c>
      <c r="Q671" s="99" t="s">
        <v>242</v>
      </c>
      <c r="R671" s="99">
        <v>5</v>
      </c>
      <c r="S671" s="99" t="s">
        <v>251</v>
      </c>
      <c r="T671" s="99" t="s">
        <v>252</v>
      </c>
      <c r="U671" s="100">
        <v>6.92</v>
      </c>
    </row>
    <row r="672" spans="2:21" x14ac:dyDescent="0.25">
      <c r="B672" s="88" t="str">
        <v/>
      </c>
      <c r="C672" s="88" t="str">
        <v/>
      </c>
      <c r="D672" s="88" t="str">
        <v/>
      </c>
      <c r="F672" s="102" t="str">
        <v/>
      </c>
      <c r="O672" s="99">
        <v>10</v>
      </c>
      <c r="P672" s="99" t="s">
        <v>201</v>
      </c>
      <c r="Q672" s="99" t="s">
        <v>242</v>
      </c>
      <c r="R672" s="99">
        <v>6</v>
      </c>
      <c r="S672" s="99" t="s">
        <v>253</v>
      </c>
      <c r="T672" s="99" t="s">
        <v>254</v>
      </c>
      <c r="U672" s="100">
        <v>4.6399999999999997</v>
      </c>
    </row>
    <row r="673" spans="2:21" x14ac:dyDescent="0.25">
      <c r="B673" s="88" t="str">
        <v/>
      </c>
      <c r="C673" s="88" t="str">
        <v/>
      </c>
      <c r="D673" s="88" t="str">
        <v/>
      </c>
      <c r="F673" s="102" t="str">
        <v/>
      </c>
      <c r="O673" s="99">
        <v>10</v>
      </c>
      <c r="P673" s="99" t="s">
        <v>201</v>
      </c>
      <c r="Q673" s="99" t="s">
        <v>242</v>
      </c>
      <c r="R673" s="99">
        <v>7</v>
      </c>
      <c r="S673" s="99" t="s">
        <v>255</v>
      </c>
      <c r="T673" s="99" t="s">
        <v>256</v>
      </c>
      <c r="U673" s="100">
        <v>5.61</v>
      </c>
    </row>
    <row r="674" spans="2:21" x14ac:dyDescent="0.25">
      <c r="B674" s="88" t="str">
        <v/>
      </c>
      <c r="C674" s="88" t="str">
        <v/>
      </c>
      <c r="D674" s="88" t="str">
        <v/>
      </c>
      <c r="F674" s="102" t="str">
        <v/>
      </c>
      <c r="O674" s="99">
        <v>10</v>
      </c>
      <c r="P674" s="99" t="s">
        <v>201</v>
      </c>
      <c r="Q674" s="99" t="s">
        <v>242</v>
      </c>
      <c r="R674" s="99">
        <v>8</v>
      </c>
      <c r="S674" s="99" t="s">
        <v>257</v>
      </c>
      <c r="T674" s="99" t="s">
        <v>258</v>
      </c>
      <c r="U674" s="100">
        <v>6.47</v>
      </c>
    </row>
    <row r="675" spans="2:21" x14ac:dyDescent="0.25">
      <c r="B675" s="88" t="str">
        <v/>
      </c>
      <c r="C675" s="88" t="str">
        <v/>
      </c>
      <c r="D675" s="88" t="str">
        <v/>
      </c>
      <c r="F675" s="102" t="str">
        <v/>
      </c>
      <c r="O675" s="99">
        <v>11</v>
      </c>
      <c r="P675" s="99" t="s">
        <v>202</v>
      </c>
      <c r="Q675" s="99" t="s">
        <v>242</v>
      </c>
      <c r="R675" s="99">
        <v>1</v>
      </c>
      <c r="S675" s="99" t="s">
        <v>243</v>
      </c>
      <c r="T675" s="99" t="s">
        <v>244</v>
      </c>
      <c r="U675" s="100">
        <v>7.19</v>
      </c>
    </row>
    <row r="676" spans="2:21" x14ac:dyDescent="0.25">
      <c r="B676" s="88" t="str">
        <v/>
      </c>
      <c r="C676" s="88" t="str">
        <v/>
      </c>
      <c r="D676" s="88" t="str">
        <v/>
      </c>
      <c r="F676" s="102" t="str">
        <v/>
      </c>
      <c r="O676" s="99">
        <v>11</v>
      </c>
      <c r="P676" s="99" t="s">
        <v>202</v>
      </c>
      <c r="Q676" s="99" t="s">
        <v>242</v>
      </c>
      <c r="R676" s="99">
        <v>2</v>
      </c>
      <c r="S676" s="99" t="s">
        <v>245</v>
      </c>
      <c r="T676" s="99" t="s">
        <v>246</v>
      </c>
      <c r="U676" s="100">
        <v>4.41</v>
      </c>
    </row>
    <row r="677" spans="2:21" x14ac:dyDescent="0.25">
      <c r="B677" s="88" t="str">
        <v/>
      </c>
      <c r="C677" s="88" t="str">
        <v/>
      </c>
      <c r="D677" s="88" t="str">
        <v/>
      </c>
      <c r="F677" s="102" t="str">
        <v/>
      </c>
      <c r="O677" s="99">
        <v>11</v>
      </c>
      <c r="P677" s="99" t="s">
        <v>202</v>
      </c>
      <c r="Q677" s="99" t="s">
        <v>242</v>
      </c>
      <c r="R677" s="99">
        <v>3</v>
      </c>
      <c r="S677" s="99" t="s">
        <v>247</v>
      </c>
      <c r="T677" s="99" t="s">
        <v>248</v>
      </c>
      <c r="U677" s="100">
        <v>0</v>
      </c>
    </row>
    <row r="678" spans="2:21" x14ac:dyDescent="0.25">
      <c r="B678" s="88" t="str">
        <v/>
      </c>
      <c r="C678" s="88" t="str">
        <v/>
      </c>
      <c r="D678" s="88" t="str">
        <v/>
      </c>
      <c r="F678" s="102" t="str">
        <v/>
      </c>
      <c r="O678" s="99">
        <v>11</v>
      </c>
      <c r="P678" s="99" t="s">
        <v>202</v>
      </c>
      <c r="Q678" s="99" t="s">
        <v>242</v>
      </c>
      <c r="R678" s="99">
        <v>4</v>
      </c>
      <c r="S678" s="99" t="s">
        <v>249</v>
      </c>
      <c r="T678" s="99" t="s">
        <v>250</v>
      </c>
      <c r="U678" s="100">
        <v>2.68</v>
      </c>
    </row>
    <row r="679" spans="2:21" x14ac:dyDescent="0.25">
      <c r="B679" s="88" t="str">
        <v/>
      </c>
      <c r="C679" s="88" t="str">
        <v/>
      </c>
      <c r="D679" s="88" t="str">
        <v/>
      </c>
      <c r="F679" s="102" t="str">
        <v/>
      </c>
      <c r="O679" s="99">
        <v>11</v>
      </c>
      <c r="P679" s="99" t="s">
        <v>202</v>
      </c>
      <c r="Q679" s="99" t="s">
        <v>242</v>
      </c>
      <c r="R679" s="99">
        <v>5</v>
      </c>
      <c r="S679" s="99" t="s">
        <v>251</v>
      </c>
      <c r="T679" s="99" t="s">
        <v>252</v>
      </c>
      <c r="U679" s="100">
        <v>6.92</v>
      </c>
    </row>
    <row r="680" spans="2:21" x14ac:dyDescent="0.25">
      <c r="B680" s="88" t="str">
        <v/>
      </c>
      <c r="C680" s="88" t="str">
        <v/>
      </c>
      <c r="D680" s="88" t="str">
        <v/>
      </c>
      <c r="F680" s="102" t="str">
        <v/>
      </c>
      <c r="O680" s="99">
        <v>11</v>
      </c>
      <c r="P680" s="99" t="s">
        <v>202</v>
      </c>
      <c r="Q680" s="99" t="s">
        <v>242</v>
      </c>
      <c r="R680" s="99">
        <v>6</v>
      </c>
      <c r="S680" s="99" t="s">
        <v>253</v>
      </c>
      <c r="T680" s="99" t="s">
        <v>254</v>
      </c>
      <c r="U680" s="100">
        <v>4.6399999999999997</v>
      </c>
    </row>
    <row r="681" spans="2:21" x14ac:dyDescent="0.25">
      <c r="B681" s="88" t="str">
        <v/>
      </c>
      <c r="C681" s="88" t="str">
        <v/>
      </c>
      <c r="D681" s="88" t="str">
        <v/>
      </c>
      <c r="F681" s="102" t="str">
        <v/>
      </c>
      <c r="O681" s="99">
        <v>11</v>
      </c>
      <c r="P681" s="99" t="s">
        <v>202</v>
      </c>
      <c r="Q681" s="99" t="s">
        <v>242</v>
      </c>
      <c r="R681" s="99">
        <v>7</v>
      </c>
      <c r="S681" s="99" t="s">
        <v>255</v>
      </c>
      <c r="T681" s="99" t="s">
        <v>256</v>
      </c>
      <c r="U681" s="100">
        <v>5.61</v>
      </c>
    </row>
    <row r="682" spans="2:21" x14ac:dyDescent="0.25">
      <c r="B682" s="88" t="str">
        <v/>
      </c>
      <c r="C682" s="88" t="str">
        <v/>
      </c>
      <c r="D682" s="88" t="str">
        <v/>
      </c>
      <c r="F682" s="102" t="str">
        <v/>
      </c>
      <c r="O682" s="99">
        <v>11</v>
      </c>
      <c r="P682" s="99" t="s">
        <v>202</v>
      </c>
      <c r="Q682" s="99" t="s">
        <v>242</v>
      </c>
      <c r="R682" s="99">
        <v>8</v>
      </c>
      <c r="S682" s="99" t="s">
        <v>257</v>
      </c>
      <c r="T682" s="99" t="s">
        <v>258</v>
      </c>
      <c r="U682" s="100">
        <v>6.47</v>
      </c>
    </row>
    <row r="683" spans="2:21" x14ac:dyDescent="0.25">
      <c r="B683" s="88" t="str">
        <v/>
      </c>
      <c r="C683" s="88" t="str">
        <v/>
      </c>
      <c r="D683" s="88" t="str">
        <v/>
      </c>
      <c r="F683" s="102" t="str">
        <v/>
      </c>
      <c r="O683" s="99">
        <v>12</v>
      </c>
      <c r="P683" s="99" t="s">
        <v>203</v>
      </c>
      <c r="Q683" s="99" t="s">
        <v>242</v>
      </c>
      <c r="R683" s="99">
        <v>1</v>
      </c>
      <c r="S683" s="99" t="s">
        <v>243</v>
      </c>
      <c r="T683" s="99" t="s">
        <v>244</v>
      </c>
      <c r="U683" s="100">
        <v>7.19</v>
      </c>
    </row>
    <row r="684" spans="2:21" x14ac:dyDescent="0.25">
      <c r="B684" s="88" t="str">
        <v/>
      </c>
      <c r="C684" s="88" t="str">
        <v/>
      </c>
      <c r="D684" s="88" t="str">
        <v/>
      </c>
      <c r="F684" s="102" t="str">
        <v/>
      </c>
      <c r="O684" s="99">
        <v>12</v>
      </c>
      <c r="P684" s="99" t="s">
        <v>203</v>
      </c>
      <c r="Q684" s="99" t="s">
        <v>242</v>
      </c>
      <c r="R684" s="99">
        <v>2</v>
      </c>
      <c r="S684" s="99" t="s">
        <v>245</v>
      </c>
      <c r="T684" s="99" t="s">
        <v>246</v>
      </c>
      <c r="U684" s="100">
        <v>4.41</v>
      </c>
    </row>
    <row r="685" spans="2:21" x14ac:dyDescent="0.25">
      <c r="B685" s="88" t="str">
        <v/>
      </c>
      <c r="C685" s="88" t="str">
        <v/>
      </c>
      <c r="D685" s="88" t="str">
        <v/>
      </c>
      <c r="F685" s="102" t="str">
        <v/>
      </c>
      <c r="O685" s="99">
        <v>12</v>
      </c>
      <c r="P685" s="99" t="s">
        <v>203</v>
      </c>
      <c r="Q685" s="99" t="s">
        <v>242</v>
      </c>
      <c r="R685" s="99">
        <v>3</v>
      </c>
      <c r="S685" s="99" t="s">
        <v>247</v>
      </c>
      <c r="T685" s="99" t="s">
        <v>248</v>
      </c>
      <c r="U685" s="100">
        <v>0</v>
      </c>
    </row>
    <row r="686" spans="2:21" x14ac:dyDescent="0.25">
      <c r="B686" s="88" t="str">
        <v/>
      </c>
      <c r="C686" s="88" t="str">
        <v/>
      </c>
      <c r="D686" s="88" t="str">
        <v/>
      </c>
      <c r="F686" s="102" t="str">
        <v/>
      </c>
      <c r="O686" s="99">
        <v>12</v>
      </c>
      <c r="P686" s="99" t="s">
        <v>203</v>
      </c>
      <c r="Q686" s="99" t="s">
        <v>242</v>
      </c>
      <c r="R686" s="99">
        <v>4</v>
      </c>
      <c r="S686" s="99" t="s">
        <v>249</v>
      </c>
      <c r="T686" s="99" t="s">
        <v>250</v>
      </c>
      <c r="U686" s="100">
        <v>2.68</v>
      </c>
    </row>
    <row r="687" spans="2:21" x14ac:dyDescent="0.25">
      <c r="B687" s="88" t="str">
        <v/>
      </c>
      <c r="C687" s="88" t="str">
        <v/>
      </c>
      <c r="D687" s="88" t="str">
        <v/>
      </c>
      <c r="F687" s="102" t="str">
        <v/>
      </c>
      <c r="O687" s="99">
        <v>12</v>
      </c>
      <c r="P687" s="99" t="s">
        <v>203</v>
      </c>
      <c r="Q687" s="99" t="s">
        <v>242</v>
      </c>
      <c r="R687" s="99">
        <v>5</v>
      </c>
      <c r="S687" s="99" t="s">
        <v>251</v>
      </c>
      <c r="T687" s="99" t="s">
        <v>252</v>
      </c>
      <c r="U687" s="100">
        <v>6.92</v>
      </c>
    </row>
    <row r="688" spans="2:21" x14ac:dyDescent="0.25">
      <c r="B688" s="88" t="str">
        <v/>
      </c>
      <c r="C688" s="88" t="str">
        <v/>
      </c>
      <c r="D688" s="88" t="str">
        <v/>
      </c>
      <c r="F688" s="102" t="str">
        <v/>
      </c>
      <c r="O688" s="99">
        <v>12</v>
      </c>
      <c r="P688" s="99" t="s">
        <v>203</v>
      </c>
      <c r="Q688" s="99" t="s">
        <v>242</v>
      </c>
      <c r="R688" s="99">
        <v>6</v>
      </c>
      <c r="S688" s="99" t="s">
        <v>253</v>
      </c>
      <c r="T688" s="99" t="s">
        <v>254</v>
      </c>
      <c r="U688" s="100">
        <v>4.6399999999999997</v>
      </c>
    </row>
    <row r="689" spans="2:21" x14ac:dyDescent="0.25">
      <c r="B689" s="88" t="str">
        <v/>
      </c>
      <c r="C689" s="88" t="str">
        <v/>
      </c>
      <c r="D689" s="88" t="str">
        <v/>
      </c>
      <c r="F689" s="102" t="str">
        <v/>
      </c>
      <c r="O689" s="99">
        <v>12</v>
      </c>
      <c r="P689" s="99" t="s">
        <v>203</v>
      </c>
      <c r="Q689" s="99" t="s">
        <v>242</v>
      </c>
      <c r="R689" s="99">
        <v>7</v>
      </c>
      <c r="S689" s="99" t="s">
        <v>255</v>
      </c>
      <c r="T689" s="99" t="s">
        <v>256</v>
      </c>
      <c r="U689" s="100">
        <v>5.61</v>
      </c>
    </row>
    <row r="690" spans="2:21" x14ac:dyDescent="0.25">
      <c r="B690" s="88" t="str">
        <v/>
      </c>
      <c r="C690" s="88" t="str">
        <v/>
      </c>
      <c r="D690" s="88" t="str">
        <v/>
      </c>
      <c r="F690" s="102" t="str">
        <v/>
      </c>
      <c r="O690" s="99">
        <v>12</v>
      </c>
      <c r="P690" s="99" t="s">
        <v>203</v>
      </c>
      <c r="Q690" s="99" t="s">
        <v>242</v>
      </c>
      <c r="R690" s="99">
        <v>8</v>
      </c>
      <c r="S690" s="99" t="s">
        <v>257</v>
      </c>
      <c r="T690" s="99" t="s">
        <v>258</v>
      </c>
      <c r="U690" s="100">
        <v>6.47</v>
      </c>
    </row>
    <row r="691" spans="2:21" x14ac:dyDescent="0.25">
      <c r="B691" s="88" t="str">
        <v/>
      </c>
      <c r="C691" s="88" t="str">
        <v/>
      </c>
      <c r="D691" s="88" t="str">
        <v/>
      </c>
      <c r="F691" s="102" t="str">
        <v/>
      </c>
      <c r="O691" s="99">
        <v>13</v>
      </c>
      <c r="P691" s="99" t="s">
        <v>204</v>
      </c>
      <c r="Q691" s="99" t="s">
        <v>242</v>
      </c>
      <c r="R691" s="99">
        <v>1</v>
      </c>
      <c r="S691" s="99" t="s">
        <v>243</v>
      </c>
      <c r="T691" s="99" t="s">
        <v>244</v>
      </c>
      <c r="U691" s="100">
        <v>7.19</v>
      </c>
    </row>
    <row r="692" spans="2:21" x14ac:dyDescent="0.25">
      <c r="B692" s="88" t="str">
        <v/>
      </c>
      <c r="C692" s="88" t="str">
        <v/>
      </c>
      <c r="D692" s="88" t="str">
        <v/>
      </c>
      <c r="F692" s="102" t="str">
        <v/>
      </c>
      <c r="O692" s="99">
        <v>13</v>
      </c>
      <c r="P692" s="99" t="s">
        <v>204</v>
      </c>
      <c r="Q692" s="99" t="s">
        <v>242</v>
      </c>
      <c r="R692" s="99">
        <v>2</v>
      </c>
      <c r="S692" s="99" t="s">
        <v>245</v>
      </c>
      <c r="T692" s="99" t="s">
        <v>246</v>
      </c>
      <c r="U692" s="100">
        <v>4.41</v>
      </c>
    </row>
    <row r="693" spans="2:21" x14ac:dyDescent="0.25">
      <c r="B693" s="88" t="str">
        <v/>
      </c>
      <c r="C693" s="88" t="str">
        <v/>
      </c>
      <c r="D693" s="88" t="str">
        <v/>
      </c>
      <c r="F693" s="102" t="str">
        <v/>
      </c>
      <c r="O693" s="99">
        <v>13</v>
      </c>
      <c r="P693" s="99" t="s">
        <v>204</v>
      </c>
      <c r="Q693" s="99" t="s">
        <v>242</v>
      </c>
      <c r="R693" s="99">
        <v>3</v>
      </c>
      <c r="S693" s="99" t="s">
        <v>247</v>
      </c>
      <c r="T693" s="99" t="s">
        <v>248</v>
      </c>
      <c r="U693" s="100">
        <v>0</v>
      </c>
    </row>
    <row r="694" spans="2:21" x14ac:dyDescent="0.25">
      <c r="B694" s="88" t="str">
        <v/>
      </c>
      <c r="C694" s="88" t="str">
        <v/>
      </c>
      <c r="D694" s="88" t="str">
        <v/>
      </c>
      <c r="F694" s="102" t="str">
        <v/>
      </c>
      <c r="O694" s="99">
        <v>13</v>
      </c>
      <c r="P694" s="99" t="s">
        <v>204</v>
      </c>
      <c r="Q694" s="99" t="s">
        <v>242</v>
      </c>
      <c r="R694" s="99">
        <v>4</v>
      </c>
      <c r="S694" s="99" t="s">
        <v>249</v>
      </c>
      <c r="T694" s="99" t="s">
        <v>250</v>
      </c>
      <c r="U694" s="100">
        <v>2.68</v>
      </c>
    </row>
    <row r="695" spans="2:21" x14ac:dyDescent="0.25">
      <c r="B695" s="88" t="str">
        <v/>
      </c>
      <c r="C695" s="88" t="str">
        <v/>
      </c>
      <c r="D695" s="88" t="str">
        <v/>
      </c>
      <c r="F695" s="102" t="str">
        <v/>
      </c>
      <c r="O695" s="99">
        <v>13</v>
      </c>
      <c r="P695" s="99" t="s">
        <v>204</v>
      </c>
      <c r="Q695" s="99" t="s">
        <v>242</v>
      </c>
      <c r="R695" s="99">
        <v>5</v>
      </c>
      <c r="S695" s="99" t="s">
        <v>251</v>
      </c>
      <c r="T695" s="99" t="s">
        <v>252</v>
      </c>
      <c r="U695" s="100">
        <v>6.92</v>
      </c>
    </row>
    <row r="696" spans="2:21" x14ac:dyDescent="0.25">
      <c r="B696" s="88" t="str">
        <v/>
      </c>
      <c r="C696" s="88" t="str">
        <v/>
      </c>
      <c r="D696" s="88" t="str">
        <v/>
      </c>
      <c r="F696" s="102" t="str">
        <v/>
      </c>
      <c r="O696" s="99">
        <v>13</v>
      </c>
      <c r="P696" s="99" t="s">
        <v>204</v>
      </c>
      <c r="Q696" s="99" t="s">
        <v>242</v>
      </c>
      <c r="R696" s="99">
        <v>6</v>
      </c>
      <c r="S696" s="99" t="s">
        <v>253</v>
      </c>
      <c r="T696" s="99" t="s">
        <v>254</v>
      </c>
      <c r="U696" s="100">
        <v>4.6399999999999997</v>
      </c>
    </row>
    <row r="697" spans="2:21" x14ac:dyDescent="0.25">
      <c r="B697" s="88" t="str">
        <v/>
      </c>
      <c r="C697" s="88" t="str">
        <v/>
      </c>
      <c r="D697" s="88" t="str">
        <v/>
      </c>
      <c r="F697" s="102" t="str">
        <v/>
      </c>
      <c r="O697" s="99">
        <v>13</v>
      </c>
      <c r="P697" s="99" t="s">
        <v>204</v>
      </c>
      <c r="Q697" s="99" t="s">
        <v>242</v>
      </c>
      <c r="R697" s="99">
        <v>7</v>
      </c>
      <c r="S697" s="99" t="s">
        <v>255</v>
      </c>
      <c r="T697" s="99" t="s">
        <v>256</v>
      </c>
      <c r="U697" s="100">
        <v>5.61</v>
      </c>
    </row>
    <row r="698" spans="2:21" x14ac:dyDescent="0.25">
      <c r="B698" s="88" t="str">
        <v/>
      </c>
      <c r="C698" s="88" t="str">
        <v/>
      </c>
      <c r="D698" s="88" t="str">
        <v/>
      </c>
      <c r="F698" s="102" t="str">
        <v/>
      </c>
      <c r="O698" s="99">
        <v>13</v>
      </c>
      <c r="P698" s="99" t="s">
        <v>204</v>
      </c>
      <c r="Q698" s="99" t="s">
        <v>242</v>
      </c>
      <c r="R698" s="99">
        <v>8</v>
      </c>
      <c r="S698" s="99" t="s">
        <v>257</v>
      </c>
      <c r="T698" s="99" t="s">
        <v>258</v>
      </c>
      <c r="U698" s="100">
        <v>6.47</v>
      </c>
    </row>
    <row r="699" spans="2:21" x14ac:dyDescent="0.25">
      <c r="B699" s="88" t="str">
        <v/>
      </c>
      <c r="C699" s="88" t="str">
        <v/>
      </c>
      <c r="D699" s="88" t="str">
        <v/>
      </c>
      <c r="F699" s="102" t="str">
        <v/>
      </c>
      <c r="O699" s="99">
        <v>14</v>
      </c>
      <c r="P699" s="99" t="s">
        <v>205</v>
      </c>
      <c r="Q699" s="99" t="s">
        <v>242</v>
      </c>
      <c r="R699" s="99">
        <v>1</v>
      </c>
      <c r="S699" s="99" t="s">
        <v>243</v>
      </c>
      <c r="T699" s="99" t="s">
        <v>244</v>
      </c>
      <c r="U699" s="100">
        <v>7.19</v>
      </c>
    </row>
    <row r="700" spans="2:21" x14ac:dyDescent="0.25">
      <c r="B700" s="88" t="str">
        <v/>
      </c>
      <c r="C700" s="88" t="str">
        <v/>
      </c>
      <c r="D700" s="88" t="str">
        <v/>
      </c>
      <c r="F700" s="102" t="str">
        <v/>
      </c>
      <c r="O700" s="99">
        <v>14</v>
      </c>
      <c r="P700" s="99" t="s">
        <v>205</v>
      </c>
      <c r="Q700" s="99" t="s">
        <v>242</v>
      </c>
      <c r="R700" s="99">
        <v>2</v>
      </c>
      <c r="S700" s="99" t="s">
        <v>245</v>
      </c>
      <c r="T700" s="99" t="s">
        <v>246</v>
      </c>
      <c r="U700" s="100">
        <v>4.41</v>
      </c>
    </row>
    <row r="701" spans="2:21" x14ac:dyDescent="0.25">
      <c r="B701" s="88" t="str">
        <v/>
      </c>
      <c r="C701" s="88" t="str">
        <v/>
      </c>
      <c r="D701" s="88" t="str">
        <v/>
      </c>
      <c r="F701" s="102" t="str">
        <v/>
      </c>
      <c r="O701" s="99">
        <v>14</v>
      </c>
      <c r="P701" s="99" t="s">
        <v>205</v>
      </c>
      <c r="Q701" s="99" t="s">
        <v>242</v>
      </c>
      <c r="R701" s="99">
        <v>3</v>
      </c>
      <c r="S701" s="99" t="s">
        <v>247</v>
      </c>
      <c r="T701" s="99" t="s">
        <v>248</v>
      </c>
      <c r="U701" s="100">
        <v>0</v>
      </c>
    </row>
    <row r="702" spans="2:21" x14ac:dyDescent="0.25">
      <c r="B702" s="88" t="str">
        <v/>
      </c>
      <c r="C702" s="88" t="str">
        <v/>
      </c>
      <c r="D702" s="88" t="str">
        <v/>
      </c>
      <c r="F702" s="102" t="str">
        <v/>
      </c>
      <c r="O702" s="99">
        <v>14</v>
      </c>
      <c r="P702" s="99" t="s">
        <v>205</v>
      </c>
      <c r="Q702" s="99" t="s">
        <v>242</v>
      </c>
      <c r="R702" s="99">
        <v>4</v>
      </c>
      <c r="S702" s="99" t="s">
        <v>249</v>
      </c>
      <c r="T702" s="99" t="s">
        <v>250</v>
      </c>
      <c r="U702" s="100">
        <v>2.68</v>
      </c>
    </row>
    <row r="703" spans="2:21" x14ac:dyDescent="0.25">
      <c r="B703" s="88" t="str">
        <v/>
      </c>
      <c r="C703" s="88" t="str">
        <v/>
      </c>
      <c r="D703" s="88" t="str">
        <v/>
      </c>
      <c r="F703" s="102" t="str">
        <v/>
      </c>
      <c r="O703" s="99">
        <v>14</v>
      </c>
      <c r="P703" s="99" t="s">
        <v>205</v>
      </c>
      <c r="Q703" s="99" t="s">
        <v>242</v>
      </c>
      <c r="R703" s="99">
        <v>5</v>
      </c>
      <c r="S703" s="99" t="s">
        <v>251</v>
      </c>
      <c r="T703" s="99" t="s">
        <v>252</v>
      </c>
      <c r="U703" s="100">
        <v>6.92</v>
      </c>
    </row>
    <row r="704" spans="2:21" x14ac:dyDescent="0.25">
      <c r="B704" s="88" t="str">
        <v/>
      </c>
      <c r="C704" s="88" t="str">
        <v/>
      </c>
      <c r="D704" s="88" t="str">
        <v/>
      </c>
      <c r="F704" s="102" t="str">
        <v/>
      </c>
      <c r="O704" s="99">
        <v>14</v>
      </c>
      <c r="P704" s="99" t="s">
        <v>205</v>
      </c>
      <c r="Q704" s="99" t="s">
        <v>242</v>
      </c>
      <c r="R704" s="99">
        <v>6</v>
      </c>
      <c r="S704" s="99" t="s">
        <v>253</v>
      </c>
      <c r="T704" s="99" t="s">
        <v>254</v>
      </c>
      <c r="U704" s="100">
        <v>4.6399999999999997</v>
      </c>
    </row>
    <row r="705" spans="2:21" x14ac:dyDescent="0.25">
      <c r="B705" s="88" t="str">
        <v/>
      </c>
      <c r="C705" s="88" t="str">
        <v/>
      </c>
      <c r="D705" s="88" t="str">
        <v/>
      </c>
      <c r="F705" s="102" t="str">
        <v/>
      </c>
      <c r="O705" s="99">
        <v>14</v>
      </c>
      <c r="P705" s="99" t="s">
        <v>205</v>
      </c>
      <c r="Q705" s="99" t="s">
        <v>242</v>
      </c>
      <c r="R705" s="99">
        <v>7</v>
      </c>
      <c r="S705" s="99" t="s">
        <v>255</v>
      </c>
      <c r="T705" s="99" t="s">
        <v>256</v>
      </c>
      <c r="U705" s="100">
        <v>5.61</v>
      </c>
    </row>
    <row r="706" spans="2:21" x14ac:dyDescent="0.25">
      <c r="B706" s="88" t="str">
        <v/>
      </c>
      <c r="C706" s="88" t="str">
        <v/>
      </c>
      <c r="D706" s="88" t="str">
        <v/>
      </c>
      <c r="F706" s="102" t="str">
        <v/>
      </c>
      <c r="O706" s="99">
        <v>14</v>
      </c>
      <c r="P706" s="99" t="s">
        <v>205</v>
      </c>
      <c r="Q706" s="99" t="s">
        <v>242</v>
      </c>
      <c r="R706" s="99">
        <v>8</v>
      </c>
      <c r="S706" s="99" t="s">
        <v>257</v>
      </c>
      <c r="T706" s="99" t="s">
        <v>258</v>
      </c>
      <c r="U706" s="100">
        <v>6.47</v>
      </c>
    </row>
    <row r="707" spans="2:21" x14ac:dyDescent="0.25">
      <c r="B707" s="88" t="str">
        <v/>
      </c>
      <c r="C707" s="88" t="str">
        <v/>
      </c>
      <c r="D707" s="88" t="str">
        <v/>
      </c>
      <c r="F707" s="102" t="str">
        <v/>
      </c>
      <c r="O707" s="99">
        <v>15</v>
      </c>
      <c r="P707" s="99" t="s">
        <v>206</v>
      </c>
      <c r="Q707" s="99" t="s">
        <v>242</v>
      </c>
      <c r="R707" s="99">
        <v>1</v>
      </c>
      <c r="S707" s="99" t="s">
        <v>243</v>
      </c>
      <c r="T707" s="99" t="s">
        <v>244</v>
      </c>
      <c r="U707" s="100">
        <v>7.19</v>
      </c>
    </row>
    <row r="708" spans="2:21" x14ac:dyDescent="0.25">
      <c r="B708" s="88" t="str">
        <v/>
      </c>
      <c r="C708" s="88" t="str">
        <v/>
      </c>
      <c r="D708" s="88" t="str">
        <v/>
      </c>
      <c r="F708" s="102" t="str">
        <v/>
      </c>
      <c r="O708" s="99">
        <v>15</v>
      </c>
      <c r="P708" s="99" t="s">
        <v>206</v>
      </c>
      <c r="Q708" s="99" t="s">
        <v>242</v>
      </c>
      <c r="R708" s="99">
        <v>2</v>
      </c>
      <c r="S708" s="99" t="s">
        <v>245</v>
      </c>
      <c r="T708" s="99" t="s">
        <v>246</v>
      </c>
      <c r="U708" s="100">
        <v>4.41</v>
      </c>
    </row>
    <row r="709" spans="2:21" x14ac:dyDescent="0.25">
      <c r="B709" s="88" t="str">
        <v/>
      </c>
      <c r="C709" s="88" t="str">
        <v/>
      </c>
      <c r="D709" s="88" t="str">
        <v/>
      </c>
      <c r="F709" s="102" t="str">
        <v/>
      </c>
      <c r="O709" s="99">
        <v>15</v>
      </c>
      <c r="P709" s="99" t="s">
        <v>206</v>
      </c>
      <c r="Q709" s="99" t="s">
        <v>242</v>
      </c>
      <c r="R709" s="99">
        <v>3</v>
      </c>
      <c r="S709" s="99" t="s">
        <v>247</v>
      </c>
      <c r="T709" s="99" t="s">
        <v>248</v>
      </c>
      <c r="U709" s="100">
        <v>0</v>
      </c>
    </row>
    <row r="710" spans="2:21" x14ac:dyDescent="0.25">
      <c r="B710" s="88" t="str">
        <v/>
      </c>
      <c r="C710" s="88" t="str">
        <v/>
      </c>
      <c r="D710" s="88" t="str">
        <v/>
      </c>
      <c r="F710" s="102" t="str">
        <v/>
      </c>
      <c r="O710" s="99">
        <v>15</v>
      </c>
      <c r="P710" s="99" t="s">
        <v>206</v>
      </c>
      <c r="Q710" s="99" t="s">
        <v>242</v>
      </c>
      <c r="R710" s="99">
        <v>4</v>
      </c>
      <c r="S710" s="99" t="s">
        <v>249</v>
      </c>
      <c r="T710" s="99" t="s">
        <v>250</v>
      </c>
      <c r="U710" s="100">
        <v>2.68</v>
      </c>
    </row>
    <row r="711" spans="2:21" x14ac:dyDescent="0.25">
      <c r="B711" s="88" t="str">
        <v/>
      </c>
      <c r="C711" s="88" t="str">
        <v/>
      </c>
      <c r="D711" s="88" t="str">
        <v/>
      </c>
      <c r="F711" s="102" t="str">
        <v/>
      </c>
      <c r="O711" s="99">
        <v>15</v>
      </c>
      <c r="P711" s="99" t="s">
        <v>206</v>
      </c>
      <c r="Q711" s="99" t="s">
        <v>242</v>
      </c>
      <c r="R711" s="99">
        <v>5</v>
      </c>
      <c r="S711" s="99" t="s">
        <v>251</v>
      </c>
      <c r="T711" s="99" t="s">
        <v>252</v>
      </c>
      <c r="U711" s="100">
        <v>6.92</v>
      </c>
    </row>
    <row r="712" spans="2:21" x14ac:dyDescent="0.25">
      <c r="B712" s="88" t="str">
        <v/>
      </c>
      <c r="C712" s="88" t="str">
        <v/>
      </c>
      <c r="D712" s="88" t="str">
        <v/>
      </c>
      <c r="F712" s="102" t="str">
        <v/>
      </c>
      <c r="O712" s="99">
        <v>15</v>
      </c>
      <c r="P712" s="99" t="s">
        <v>206</v>
      </c>
      <c r="Q712" s="99" t="s">
        <v>242</v>
      </c>
      <c r="R712" s="99">
        <v>6</v>
      </c>
      <c r="S712" s="99" t="s">
        <v>253</v>
      </c>
      <c r="T712" s="99" t="s">
        <v>254</v>
      </c>
      <c r="U712" s="100">
        <v>4.6399999999999997</v>
      </c>
    </row>
    <row r="713" spans="2:21" x14ac:dyDescent="0.25">
      <c r="B713" s="88" t="str">
        <v/>
      </c>
      <c r="C713" s="88" t="str">
        <v/>
      </c>
      <c r="D713" s="88" t="str">
        <v/>
      </c>
      <c r="F713" s="102" t="str">
        <v/>
      </c>
      <c r="O713" s="99">
        <v>15</v>
      </c>
      <c r="P713" s="99" t="s">
        <v>206</v>
      </c>
      <c r="Q713" s="99" t="s">
        <v>242</v>
      </c>
      <c r="R713" s="99">
        <v>7</v>
      </c>
      <c r="S713" s="99" t="s">
        <v>255</v>
      </c>
      <c r="T713" s="99" t="s">
        <v>256</v>
      </c>
      <c r="U713" s="100">
        <v>5.61</v>
      </c>
    </row>
    <row r="714" spans="2:21" x14ac:dyDescent="0.25">
      <c r="B714" s="88" t="str">
        <v/>
      </c>
      <c r="C714" s="88" t="str">
        <v/>
      </c>
      <c r="D714" s="88" t="str">
        <v/>
      </c>
      <c r="F714" s="102" t="str">
        <v/>
      </c>
      <c r="O714" s="99">
        <v>15</v>
      </c>
      <c r="P714" s="99" t="s">
        <v>206</v>
      </c>
      <c r="Q714" s="99" t="s">
        <v>242</v>
      </c>
      <c r="R714" s="99">
        <v>8</v>
      </c>
      <c r="S714" s="99" t="s">
        <v>257</v>
      </c>
      <c r="T714" s="99" t="s">
        <v>258</v>
      </c>
      <c r="U714" s="100">
        <v>6.47</v>
      </c>
    </row>
    <row r="715" spans="2:21" x14ac:dyDescent="0.25">
      <c r="B715" s="88" t="str">
        <v/>
      </c>
      <c r="C715" s="88" t="str">
        <v/>
      </c>
      <c r="D715" s="88" t="str">
        <v/>
      </c>
      <c r="F715" s="102" t="str">
        <v/>
      </c>
      <c r="O715" s="99">
        <v>16</v>
      </c>
      <c r="P715" s="99" t="s">
        <v>207</v>
      </c>
      <c r="Q715" s="99" t="s">
        <v>242</v>
      </c>
      <c r="R715" s="99">
        <v>1</v>
      </c>
      <c r="S715" s="99" t="s">
        <v>243</v>
      </c>
      <c r="T715" s="99" t="s">
        <v>244</v>
      </c>
      <c r="U715" s="100">
        <v>7.19</v>
      </c>
    </row>
    <row r="716" spans="2:21" x14ac:dyDescent="0.25">
      <c r="B716" s="88" t="str">
        <v/>
      </c>
      <c r="C716" s="88" t="str">
        <v/>
      </c>
      <c r="D716" s="88" t="str">
        <v/>
      </c>
      <c r="F716" s="102" t="str">
        <v/>
      </c>
      <c r="O716" s="99">
        <v>16</v>
      </c>
      <c r="P716" s="99" t="s">
        <v>207</v>
      </c>
      <c r="Q716" s="99" t="s">
        <v>242</v>
      </c>
      <c r="R716" s="99">
        <v>2</v>
      </c>
      <c r="S716" s="99" t="s">
        <v>245</v>
      </c>
      <c r="T716" s="99" t="s">
        <v>246</v>
      </c>
      <c r="U716" s="100">
        <v>4.41</v>
      </c>
    </row>
    <row r="717" spans="2:21" x14ac:dyDescent="0.25">
      <c r="B717" s="88" t="str">
        <v/>
      </c>
      <c r="C717" s="88" t="str">
        <v/>
      </c>
      <c r="D717" s="88" t="str">
        <v/>
      </c>
      <c r="F717" s="102" t="str">
        <v/>
      </c>
      <c r="O717" s="99">
        <v>16</v>
      </c>
      <c r="P717" s="99" t="s">
        <v>207</v>
      </c>
      <c r="Q717" s="99" t="s">
        <v>242</v>
      </c>
      <c r="R717" s="99">
        <v>3</v>
      </c>
      <c r="S717" s="99" t="s">
        <v>247</v>
      </c>
      <c r="T717" s="99" t="s">
        <v>248</v>
      </c>
      <c r="U717" s="100">
        <v>0</v>
      </c>
    </row>
    <row r="718" spans="2:21" x14ac:dyDescent="0.25">
      <c r="B718" s="88" t="str">
        <v/>
      </c>
      <c r="C718" s="88" t="str">
        <v/>
      </c>
      <c r="D718" s="88" t="str">
        <v/>
      </c>
      <c r="F718" s="102" t="str">
        <v/>
      </c>
      <c r="O718" s="99">
        <v>16</v>
      </c>
      <c r="P718" s="99" t="s">
        <v>207</v>
      </c>
      <c r="Q718" s="99" t="s">
        <v>242</v>
      </c>
      <c r="R718" s="99">
        <v>4</v>
      </c>
      <c r="S718" s="99" t="s">
        <v>249</v>
      </c>
      <c r="T718" s="99" t="s">
        <v>250</v>
      </c>
      <c r="U718" s="100">
        <v>2.68</v>
      </c>
    </row>
    <row r="719" spans="2:21" x14ac:dyDescent="0.25">
      <c r="B719" s="88" t="str">
        <v/>
      </c>
      <c r="C719" s="88" t="str">
        <v/>
      </c>
      <c r="D719" s="88" t="str">
        <v/>
      </c>
      <c r="F719" s="102" t="str">
        <v/>
      </c>
      <c r="O719" s="99">
        <v>16</v>
      </c>
      <c r="P719" s="99" t="s">
        <v>207</v>
      </c>
      <c r="Q719" s="99" t="s">
        <v>242</v>
      </c>
      <c r="R719" s="99">
        <v>5</v>
      </c>
      <c r="S719" s="99" t="s">
        <v>251</v>
      </c>
      <c r="T719" s="99" t="s">
        <v>252</v>
      </c>
      <c r="U719" s="100">
        <v>6.92</v>
      </c>
    </row>
    <row r="720" spans="2:21" x14ac:dyDescent="0.25">
      <c r="B720" s="88" t="str">
        <v/>
      </c>
      <c r="C720" s="88" t="str">
        <v/>
      </c>
      <c r="D720" s="88" t="str">
        <v/>
      </c>
      <c r="F720" s="102" t="str">
        <v/>
      </c>
      <c r="O720" s="99">
        <v>16</v>
      </c>
      <c r="P720" s="99" t="s">
        <v>207</v>
      </c>
      <c r="Q720" s="99" t="s">
        <v>242</v>
      </c>
      <c r="R720" s="99">
        <v>6</v>
      </c>
      <c r="S720" s="99" t="s">
        <v>253</v>
      </c>
      <c r="T720" s="99" t="s">
        <v>254</v>
      </c>
      <c r="U720" s="100">
        <v>4.6399999999999997</v>
      </c>
    </row>
    <row r="721" spans="2:21" x14ac:dyDescent="0.25">
      <c r="B721" s="88" t="str">
        <v/>
      </c>
      <c r="C721" s="88" t="str">
        <v/>
      </c>
      <c r="D721" s="88" t="str">
        <v/>
      </c>
      <c r="F721" s="102" t="str">
        <v/>
      </c>
      <c r="O721" s="99">
        <v>16</v>
      </c>
      <c r="P721" s="99" t="s">
        <v>207</v>
      </c>
      <c r="Q721" s="99" t="s">
        <v>242</v>
      </c>
      <c r="R721" s="99">
        <v>7</v>
      </c>
      <c r="S721" s="99" t="s">
        <v>255</v>
      </c>
      <c r="T721" s="99" t="s">
        <v>256</v>
      </c>
      <c r="U721" s="100">
        <v>5.61</v>
      </c>
    </row>
    <row r="722" spans="2:21" x14ac:dyDescent="0.25">
      <c r="B722" s="88" t="str">
        <v/>
      </c>
      <c r="C722" s="88" t="str">
        <v/>
      </c>
      <c r="D722" s="88" t="str">
        <v/>
      </c>
      <c r="F722" s="102" t="str">
        <v/>
      </c>
      <c r="O722" s="99">
        <v>16</v>
      </c>
      <c r="P722" s="99" t="s">
        <v>207</v>
      </c>
      <c r="Q722" s="99" t="s">
        <v>242</v>
      </c>
      <c r="R722" s="99">
        <v>8</v>
      </c>
      <c r="S722" s="99" t="s">
        <v>257</v>
      </c>
      <c r="T722" s="99" t="s">
        <v>258</v>
      </c>
      <c r="U722" s="100">
        <v>6.47</v>
      </c>
    </row>
    <row r="723" spans="2:21" x14ac:dyDescent="0.25">
      <c r="B723" s="88" t="str">
        <v/>
      </c>
      <c r="C723" s="88" t="str">
        <v/>
      </c>
      <c r="D723" s="88" t="str">
        <v/>
      </c>
      <c r="F723" s="102" t="str">
        <v/>
      </c>
      <c r="O723" s="99">
        <v>17</v>
      </c>
      <c r="P723" s="99" t="s">
        <v>208</v>
      </c>
      <c r="Q723" s="99" t="s">
        <v>242</v>
      </c>
      <c r="R723" s="99">
        <v>1</v>
      </c>
      <c r="S723" s="99" t="s">
        <v>243</v>
      </c>
      <c r="T723" s="99" t="s">
        <v>244</v>
      </c>
      <c r="U723" s="100">
        <v>7.19</v>
      </c>
    </row>
    <row r="724" spans="2:21" x14ac:dyDescent="0.25">
      <c r="B724" s="88" t="str">
        <v/>
      </c>
      <c r="C724" s="88" t="str">
        <v/>
      </c>
      <c r="D724" s="88" t="str">
        <v/>
      </c>
      <c r="F724" s="102" t="str">
        <v/>
      </c>
      <c r="O724" s="99">
        <v>17</v>
      </c>
      <c r="P724" s="99" t="s">
        <v>208</v>
      </c>
      <c r="Q724" s="99" t="s">
        <v>242</v>
      </c>
      <c r="R724" s="99">
        <v>2</v>
      </c>
      <c r="S724" s="99" t="s">
        <v>245</v>
      </c>
      <c r="T724" s="99" t="s">
        <v>246</v>
      </c>
      <c r="U724" s="100">
        <v>4.41</v>
      </c>
    </row>
    <row r="725" spans="2:21" x14ac:dyDescent="0.25">
      <c r="B725" s="88" t="str">
        <v/>
      </c>
      <c r="C725" s="88" t="str">
        <v/>
      </c>
      <c r="D725" s="88" t="str">
        <v/>
      </c>
      <c r="F725" s="102" t="str">
        <v/>
      </c>
      <c r="O725" s="99">
        <v>17</v>
      </c>
      <c r="P725" s="99" t="s">
        <v>208</v>
      </c>
      <c r="Q725" s="99" t="s">
        <v>242</v>
      </c>
      <c r="R725" s="99">
        <v>3</v>
      </c>
      <c r="S725" s="99" t="s">
        <v>247</v>
      </c>
      <c r="T725" s="99" t="s">
        <v>248</v>
      </c>
      <c r="U725" s="100">
        <v>0</v>
      </c>
    </row>
    <row r="726" spans="2:21" x14ac:dyDescent="0.25">
      <c r="B726" s="88" t="str">
        <v/>
      </c>
      <c r="C726" s="88" t="str">
        <v/>
      </c>
      <c r="D726" s="88" t="str">
        <v/>
      </c>
      <c r="F726" s="102" t="str">
        <v/>
      </c>
      <c r="O726" s="99">
        <v>17</v>
      </c>
      <c r="P726" s="99" t="s">
        <v>208</v>
      </c>
      <c r="Q726" s="99" t="s">
        <v>242</v>
      </c>
      <c r="R726" s="99">
        <v>4</v>
      </c>
      <c r="S726" s="99" t="s">
        <v>249</v>
      </c>
      <c r="T726" s="99" t="s">
        <v>250</v>
      </c>
      <c r="U726" s="100">
        <v>2.68</v>
      </c>
    </row>
    <row r="727" spans="2:21" x14ac:dyDescent="0.25">
      <c r="B727" s="88" t="str">
        <v/>
      </c>
      <c r="C727" s="88" t="str">
        <v/>
      </c>
      <c r="D727" s="88" t="str">
        <v/>
      </c>
      <c r="F727" s="102" t="str">
        <v/>
      </c>
      <c r="O727" s="99">
        <v>17</v>
      </c>
      <c r="P727" s="99" t="s">
        <v>208</v>
      </c>
      <c r="Q727" s="99" t="s">
        <v>242</v>
      </c>
      <c r="R727" s="99">
        <v>5</v>
      </c>
      <c r="S727" s="99" t="s">
        <v>251</v>
      </c>
      <c r="T727" s="99" t="s">
        <v>252</v>
      </c>
      <c r="U727" s="100">
        <v>6.92</v>
      </c>
    </row>
    <row r="728" spans="2:21" x14ac:dyDescent="0.25">
      <c r="B728" s="88" t="str">
        <v/>
      </c>
      <c r="C728" s="88" t="str">
        <v/>
      </c>
      <c r="D728" s="88" t="str">
        <v/>
      </c>
      <c r="F728" s="102" t="str">
        <v/>
      </c>
      <c r="O728" s="99">
        <v>17</v>
      </c>
      <c r="P728" s="99" t="s">
        <v>208</v>
      </c>
      <c r="Q728" s="99" t="s">
        <v>242</v>
      </c>
      <c r="R728" s="99">
        <v>6</v>
      </c>
      <c r="S728" s="99" t="s">
        <v>253</v>
      </c>
      <c r="T728" s="99" t="s">
        <v>254</v>
      </c>
      <c r="U728" s="100">
        <v>4.6399999999999997</v>
      </c>
    </row>
    <row r="729" spans="2:21" x14ac:dyDescent="0.25">
      <c r="B729" s="88" t="str">
        <v/>
      </c>
      <c r="C729" s="88" t="str">
        <v/>
      </c>
      <c r="D729" s="88" t="str">
        <v/>
      </c>
      <c r="F729" s="102" t="str">
        <v/>
      </c>
      <c r="O729" s="99">
        <v>17</v>
      </c>
      <c r="P729" s="99" t="s">
        <v>208</v>
      </c>
      <c r="Q729" s="99" t="s">
        <v>242</v>
      </c>
      <c r="R729" s="99">
        <v>7</v>
      </c>
      <c r="S729" s="99" t="s">
        <v>255</v>
      </c>
      <c r="T729" s="99" t="s">
        <v>256</v>
      </c>
      <c r="U729" s="100">
        <v>5.61</v>
      </c>
    </row>
    <row r="730" spans="2:21" x14ac:dyDescent="0.25">
      <c r="B730" s="88" t="str">
        <v/>
      </c>
      <c r="C730" s="88" t="str">
        <v/>
      </c>
      <c r="D730" s="88" t="str">
        <v/>
      </c>
      <c r="F730" s="102" t="str">
        <v/>
      </c>
      <c r="O730" s="99">
        <v>17</v>
      </c>
      <c r="P730" s="99" t="s">
        <v>208</v>
      </c>
      <c r="Q730" s="99" t="s">
        <v>242</v>
      </c>
      <c r="R730" s="99">
        <v>8</v>
      </c>
      <c r="S730" s="99" t="s">
        <v>257</v>
      </c>
      <c r="T730" s="99" t="s">
        <v>258</v>
      </c>
      <c r="U730" s="100">
        <v>6.47</v>
      </c>
    </row>
    <row r="731" spans="2:21" x14ac:dyDescent="0.25">
      <c r="B731" s="88" t="str">
        <v/>
      </c>
      <c r="C731" s="88" t="str">
        <v/>
      </c>
      <c r="D731" s="88" t="str">
        <v/>
      </c>
      <c r="F731" s="102" t="str">
        <v/>
      </c>
      <c r="O731" s="99">
        <v>18</v>
      </c>
      <c r="P731" s="99" t="s">
        <v>209</v>
      </c>
      <c r="Q731" s="99" t="s">
        <v>242</v>
      </c>
      <c r="R731" s="99">
        <v>1</v>
      </c>
      <c r="S731" s="99" t="s">
        <v>243</v>
      </c>
      <c r="T731" s="99" t="s">
        <v>244</v>
      </c>
      <c r="U731" s="100">
        <v>7.19</v>
      </c>
    </row>
    <row r="732" spans="2:21" x14ac:dyDescent="0.25">
      <c r="B732" s="88" t="str">
        <v/>
      </c>
      <c r="C732" s="88" t="str">
        <v/>
      </c>
      <c r="D732" s="88" t="str">
        <v/>
      </c>
      <c r="F732" s="102" t="str">
        <v/>
      </c>
      <c r="O732" s="99">
        <v>18</v>
      </c>
      <c r="P732" s="99" t="s">
        <v>209</v>
      </c>
      <c r="Q732" s="99" t="s">
        <v>242</v>
      </c>
      <c r="R732" s="99">
        <v>2</v>
      </c>
      <c r="S732" s="99" t="s">
        <v>245</v>
      </c>
      <c r="T732" s="99" t="s">
        <v>246</v>
      </c>
      <c r="U732" s="100">
        <v>4.41</v>
      </c>
    </row>
    <row r="733" spans="2:21" x14ac:dyDescent="0.25">
      <c r="B733" s="88" t="str">
        <v/>
      </c>
      <c r="C733" s="88" t="str">
        <v/>
      </c>
      <c r="D733" s="88" t="str">
        <v/>
      </c>
      <c r="F733" s="102" t="str">
        <v/>
      </c>
      <c r="O733" s="99">
        <v>18</v>
      </c>
      <c r="P733" s="99" t="s">
        <v>209</v>
      </c>
      <c r="Q733" s="99" t="s">
        <v>242</v>
      </c>
      <c r="R733" s="99">
        <v>3</v>
      </c>
      <c r="S733" s="99" t="s">
        <v>247</v>
      </c>
      <c r="T733" s="99" t="s">
        <v>248</v>
      </c>
      <c r="U733" s="100">
        <v>0</v>
      </c>
    </row>
    <row r="734" spans="2:21" x14ac:dyDescent="0.25">
      <c r="B734" s="88" t="str">
        <v/>
      </c>
      <c r="C734" s="88" t="str">
        <v/>
      </c>
      <c r="D734" s="88" t="str">
        <v/>
      </c>
      <c r="F734" s="102" t="str">
        <v/>
      </c>
      <c r="O734" s="99">
        <v>18</v>
      </c>
      <c r="P734" s="99" t="s">
        <v>209</v>
      </c>
      <c r="Q734" s="99" t="s">
        <v>242</v>
      </c>
      <c r="R734" s="99">
        <v>4</v>
      </c>
      <c r="S734" s="99" t="s">
        <v>249</v>
      </c>
      <c r="T734" s="99" t="s">
        <v>250</v>
      </c>
      <c r="U734" s="100">
        <v>2.68</v>
      </c>
    </row>
    <row r="735" spans="2:21" x14ac:dyDescent="0.25">
      <c r="B735" s="88" t="str">
        <v/>
      </c>
      <c r="C735" s="88" t="str">
        <v/>
      </c>
      <c r="D735" s="88" t="str">
        <v/>
      </c>
      <c r="F735" s="102" t="str">
        <v/>
      </c>
      <c r="O735" s="99">
        <v>18</v>
      </c>
      <c r="P735" s="99" t="s">
        <v>209</v>
      </c>
      <c r="Q735" s="99" t="s">
        <v>242</v>
      </c>
      <c r="R735" s="99">
        <v>5</v>
      </c>
      <c r="S735" s="99" t="s">
        <v>251</v>
      </c>
      <c r="T735" s="99" t="s">
        <v>252</v>
      </c>
      <c r="U735" s="100">
        <v>6.92</v>
      </c>
    </row>
    <row r="736" spans="2:21" x14ac:dyDescent="0.25">
      <c r="B736" s="88" t="str">
        <v/>
      </c>
      <c r="C736" s="88" t="str">
        <v/>
      </c>
      <c r="D736" s="88" t="str">
        <v/>
      </c>
      <c r="F736" s="102" t="str">
        <v/>
      </c>
      <c r="O736" s="99">
        <v>18</v>
      </c>
      <c r="P736" s="99" t="s">
        <v>209</v>
      </c>
      <c r="Q736" s="99" t="s">
        <v>242</v>
      </c>
      <c r="R736" s="99">
        <v>6</v>
      </c>
      <c r="S736" s="99" t="s">
        <v>253</v>
      </c>
      <c r="T736" s="99" t="s">
        <v>254</v>
      </c>
      <c r="U736" s="100">
        <v>4.6399999999999997</v>
      </c>
    </row>
    <row r="737" spans="2:21" x14ac:dyDescent="0.25">
      <c r="B737" s="88" t="str">
        <v/>
      </c>
      <c r="C737" s="88" t="str">
        <v/>
      </c>
      <c r="D737" s="88" t="str">
        <v/>
      </c>
      <c r="F737" s="102" t="str">
        <v/>
      </c>
      <c r="O737" s="99">
        <v>18</v>
      </c>
      <c r="P737" s="99" t="s">
        <v>209</v>
      </c>
      <c r="Q737" s="99" t="s">
        <v>242</v>
      </c>
      <c r="R737" s="99">
        <v>7</v>
      </c>
      <c r="S737" s="99" t="s">
        <v>255</v>
      </c>
      <c r="T737" s="99" t="s">
        <v>256</v>
      </c>
      <c r="U737" s="100">
        <v>5.61</v>
      </c>
    </row>
    <row r="738" spans="2:21" x14ac:dyDescent="0.25">
      <c r="B738" s="88" t="str">
        <v/>
      </c>
      <c r="C738" s="88" t="str">
        <v/>
      </c>
      <c r="D738" s="88" t="str">
        <v/>
      </c>
      <c r="F738" s="102" t="str">
        <v/>
      </c>
      <c r="O738" s="99">
        <v>18</v>
      </c>
      <c r="P738" s="99" t="s">
        <v>209</v>
      </c>
      <c r="Q738" s="99" t="s">
        <v>242</v>
      </c>
      <c r="R738" s="99">
        <v>8</v>
      </c>
      <c r="S738" s="99" t="s">
        <v>257</v>
      </c>
      <c r="T738" s="99" t="s">
        <v>258</v>
      </c>
      <c r="U738" s="100">
        <v>6.47</v>
      </c>
    </row>
    <row r="739" spans="2:21" x14ac:dyDescent="0.25">
      <c r="B739" s="88" t="str">
        <v/>
      </c>
      <c r="C739" s="88" t="str">
        <v/>
      </c>
      <c r="D739" s="88" t="str">
        <v/>
      </c>
      <c r="F739" s="102" t="str">
        <v/>
      </c>
      <c r="O739" s="99">
        <v>19</v>
      </c>
      <c r="P739" s="99" t="s">
        <v>210</v>
      </c>
      <c r="Q739" s="99" t="s">
        <v>242</v>
      </c>
      <c r="R739" s="99">
        <v>1</v>
      </c>
      <c r="S739" s="99" t="s">
        <v>243</v>
      </c>
      <c r="T739" s="99" t="s">
        <v>244</v>
      </c>
      <c r="U739" s="100">
        <v>7.19</v>
      </c>
    </row>
    <row r="740" spans="2:21" x14ac:dyDescent="0.25">
      <c r="B740" s="88" t="str">
        <v/>
      </c>
      <c r="C740" s="88" t="str">
        <v/>
      </c>
      <c r="D740" s="88" t="str">
        <v/>
      </c>
      <c r="F740" s="102" t="str">
        <v/>
      </c>
      <c r="O740" s="99">
        <v>19</v>
      </c>
      <c r="P740" s="99" t="s">
        <v>210</v>
      </c>
      <c r="Q740" s="99" t="s">
        <v>242</v>
      </c>
      <c r="R740" s="99">
        <v>2</v>
      </c>
      <c r="S740" s="99" t="s">
        <v>245</v>
      </c>
      <c r="T740" s="99" t="s">
        <v>246</v>
      </c>
      <c r="U740" s="100">
        <v>4.41</v>
      </c>
    </row>
    <row r="741" spans="2:21" x14ac:dyDescent="0.25">
      <c r="B741" s="88" t="str">
        <v/>
      </c>
      <c r="C741" s="88" t="str">
        <v/>
      </c>
      <c r="D741" s="88" t="str">
        <v/>
      </c>
      <c r="F741" s="102" t="str">
        <v/>
      </c>
      <c r="O741" s="99">
        <v>19</v>
      </c>
      <c r="P741" s="99" t="s">
        <v>210</v>
      </c>
      <c r="Q741" s="99" t="s">
        <v>242</v>
      </c>
      <c r="R741" s="99">
        <v>3</v>
      </c>
      <c r="S741" s="99" t="s">
        <v>247</v>
      </c>
      <c r="T741" s="99" t="s">
        <v>248</v>
      </c>
      <c r="U741" s="100">
        <v>0</v>
      </c>
    </row>
    <row r="742" spans="2:21" x14ac:dyDescent="0.25">
      <c r="B742" s="88" t="str">
        <v/>
      </c>
      <c r="C742" s="88" t="str">
        <v/>
      </c>
      <c r="D742" s="88" t="str">
        <v/>
      </c>
      <c r="F742" s="102" t="str">
        <v/>
      </c>
      <c r="O742" s="99">
        <v>19</v>
      </c>
      <c r="P742" s="99" t="s">
        <v>210</v>
      </c>
      <c r="Q742" s="99" t="s">
        <v>242</v>
      </c>
      <c r="R742" s="99">
        <v>4</v>
      </c>
      <c r="S742" s="99" t="s">
        <v>249</v>
      </c>
      <c r="T742" s="99" t="s">
        <v>250</v>
      </c>
      <c r="U742" s="100">
        <v>2.68</v>
      </c>
    </row>
    <row r="743" spans="2:21" x14ac:dyDescent="0.25">
      <c r="B743" s="88" t="str">
        <v/>
      </c>
      <c r="C743" s="88" t="str">
        <v/>
      </c>
      <c r="D743" s="88" t="str">
        <v/>
      </c>
      <c r="F743" s="102" t="str">
        <v/>
      </c>
      <c r="O743" s="99">
        <v>19</v>
      </c>
      <c r="P743" s="99" t="s">
        <v>210</v>
      </c>
      <c r="Q743" s="99" t="s">
        <v>242</v>
      </c>
      <c r="R743" s="99">
        <v>5</v>
      </c>
      <c r="S743" s="99" t="s">
        <v>251</v>
      </c>
      <c r="T743" s="99" t="s">
        <v>252</v>
      </c>
      <c r="U743" s="100">
        <v>6.92</v>
      </c>
    </row>
    <row r="744" spans="2:21" x14ac:dyDescent="0.25">
      <c r="B744" s="88" t="str">
        <v/>
      </c>
      <c r="C744" s="88" t="str">
        <v/>
      </c>
      <c r="D744" s="88" t="str">
        <v/>
      </c>
      <c r="F744" s="102" t="str">
        <v/>
      </c>
      <c r="O744" s="99">
        <v>19</v>
      </c>
      <c r="P744" s="99" t="s">
        <v>210</v>
      </c>
      <c r="Q744" s="99" t="s">
        <v>242</v>
      </c>
      <c r="R744" s="99">
        <v>6</v>
      </c>
      <c r="S744" s="99" t="s">
        <v>253</v>
      </c>
      <c r="T744" s="99" t="s">
        <v>254</v>
      </c>
      <c r="U744" s="100">
        <v>4.6399999999999997</v>
      </c>
    </row>
    <row r="745" spans="2:21" x14ac:dyDescent="0.25">
      <c r="B745" s="88" t="str">
        <v/>
      </c>
      <c r="C745" s="88" t="str">
        <v/>
      </c>
      <c r="D745" s="88" t="str">
        <v/>
      </c>
      <c r="F745" s="102" t="str">
        <v/>
      </c>
      <c r="O745" s="99">
        <v>19</v>
      </c>
      <c r="P745" s="99" t="s">
        <v>210</v>
      </c>
      <c r="Q745" s="99" t="s">
        <v>242</v>
      </c>
      <c r="R745" s="99">
        <v>7</v>
      </c>
      <c r="S745" s="99" t="s">
        <v>255</v>
      </c>
      <c r="T745" s="99" t="s">
        <v>256</v>
      </c>
      <c r="U745" s="100">
        <v>5.61</v>
      </c>
    </row>
    <row r="746" spans="2:21" x14ac:dyDescent="0.25">
      <c r="B746" s="88" t="str">
        <v/>
      </c>
      <c r="C746" s="88" t="str">
        <v/>
      </c>
      <c r="D746" s="88" t="str">
        <v/>
      </c>
      <c r="F746" s="102" t="str">
        <v/>
      </c>
      <c r="O746" s="99">
        <v>19</v>
      </c>
      <c r="P746" s="99" t="s">
        <v>210</v>
      </c>
      <c r="Q746" s="99" t="s">
        <v>242</v>
      </c>
      <c r="R746" s="99">
        <v>8</v>
      </c>
      <c r="S746" s="99" t="s">
        <v>257</v>
      </c>
      <c r="T746" s="99" t="s">
        <v>258</v>
      </c>
      <c r="U746" s="100">
        <v>6.47</v>
      </c>
    </row>
    <row r="747" spans="2:21" x14ac:dyDescent="0.25">
      <c r="B747" s="88" t="str">
        <v/>
      </c>
      <c r="C747" s="88" t="str">
        <v/>
      </c>
      <c r="D747" s="88" t="str">
        <v/>
      </c>
      <c r="F747" s="102" t="str">
        <v/>
      </c>
      <c r="O747" s="99">
        <v>20</v>
      </c>
      <c r="P747" s="99" t="s">
        <v>211</v>
      </c>
      <c r="Q747" s="99" t="s">
        <v>242</v>
      </c>
      <c r="R747" s="99">
        <v>1</v>
      </c>
      <c r="S747" s="99" t="s">
        <v>243</v>
      </c>
      <c r="T747" s="99" t="s">
        <v>244</v>
      </c>
      <c r="U747" s="100">
        <v>7.19</v>
      </c>
    </row>
    <row r="748" spans="2:21" x14ac:dyDescent="0.25">
      <c r="B748" s="88" t="str">
        <v/>
      </c>
      <c r="C748" s="88" t="str">
        <v/>
      </c>
      <c r="D748" s="88" t="str">
        <v/>
      </c>
      <c r="F748" s="102" t="str">
        <v/>
      </c>
      <c r="O748" s="99">
        <v>20</v>
      </c>
      <c r="P748" s="99" t="s">
        <v>211</v>
      </c>
      <c r="Q748" s="99" t="s">
        <v>242</v>
      </c>
      <c r="R748" s="99">
        <v>2</v>
      </c>
      <c r="S748" s="99" t="s">
        <v>245</v>
      </c>
      <c r="T748" s="99" t="s">
        <v>246</v>
      </c>
      <c r="U748" s="100">
        <v>4.41</v>
      </c>
    </row>
    <row r="749" spans="2:21" x14ac:dyDescent="0.25">
      <c r="B749" s="88" t="str">
        <v/>
      </c>
      <c r="C749" s="88" t="str">
        <v/>
      </c>
      <c r="D749" s="88" t="str">
        <v/>
      </c>
      <c r="F749" s="102" t="str">
        <v/>
      </c>
      <c r="O749" s="99">
        <v>20</v>
      </c>
      <c r="P749" s="99" t="s">
        <v>211</v>
      </c>
      <c r="Q749" s="99" t="s">
        <v>242</v>
      </c>
      <c r="R749" s="99">
        <v>3</v>
      </c>
      <c r="S749" s="99" t="s">
        <v>247</v>
      </c>
      <c r="T749" s="99" t="s">
        <v>248</v>
      </c>
      <c r="U749" s="100">
        <v>0</v>
      </c>
    </row>
    <row r="750" spans="2:21" x14ac:dyDescent="0.25">
      <c r="B750" s="88" t="str">
        <v/>
      </c>
      <c r="C750" s="88" t="str">
        <v/>
      </c>
      <c r="D750" s="88" t="str">
        <v/>
      </c>
      <c r="F750" s="102" t="str">
        <v/>
      </c>
      <c r="O750" s="99">
        <v>20</v>
      </c>
      <c r="P750" s="99" t="s">
        <v>211</v>
      </c>
      <c r="Q750" s="99" t="s">
        <v>242</v>
      </c>
      <c r="R750" s="99">
        <v>4</v>
      </c>
      <c r="S750" s="99" t="s">
        <v>249</v>
      </c>
      <c r="T750" s="99" t="s">
        <v>250</v>
      </c>
      <c r="U750" s="100">
        <v>2.68</v>
      </c>
    </row>
    <row r="751" spans="2:21" x14ac:dyDescent="0.25">
      <c r="B751" s="88" t="str">
        <v/>
      </c>
      <c r="C751" s="88" t="str">
        <v/>
      </c>
      <c r="D751" s="88" t="str">
        <v/>
      </c>
      <c r="F751" s="102" t="str">
        <v/>
      </c>
      <c r="O751" s="99">
        <v>20</v>
      </c>
      <c r="P751" s="99" t="s">
        <v>211</v>
      </c>
      <c r="Q751" s="99" t="s">
        <v>242</v>
      </c>
      <c r="R751" s="99">
        <v>5</v>
      </c>
      <c r="S751" s="99" t="s">
        <v>251</v>
      </c>
      <c r="T751" s="99" t="s">
        <v>252</v>
      </c>
      <c r="U751" s="100">
        <v>6.92</v>
      </c>
    </row>
    <row r="752" spans="2:21" x14ac:dyDescent="0.25">
      <c r="B752" s="88" t="str">
        <v/>
      </c>
      <c r="C752" s="88" t="str">
        <v/>
      </c>
      <c r="D752" s="88" t="str">
        <v/>
      </c>
      <c r="F752" s="102" t="str">
        <v/>
      </c>
      <c r="O752" s="99">
        <v>20</v>
      </c>
      <c r="P752" s="99" t="s">
        <v>211</v>
      </c>
      <c r="Q752" s="99" t="s">
        <v>242</v>
      </c>
      <c r="R752" s="99">
        <v>6</v>
      </c>
      <c r="S752" s="99" t="s">
        <v>253</v>
      </c>
      <c r="T752" s="99" t="s">
        <v>254</v>
      </c>
      <c r="U752" s="100">
        <v>4.6399999999999997</v>
      </c>
    </row>
    <row r="753" spans="2:21" x14ac:dyDescent="0.25">
      <c r="B753" s="88" t="str">
        <v/>
      </c>
      <c r="C753" s="88" t="str">
        <v/>
      </c>
      <c r="D753" s="88" t="str">
        <v/>
      </c>
      <c r="F753" s="102" t="str">
        <v/>
      </c>
      <c r="O753" s="99">
        <v>20</v>
      </c>
      <c r="P753" s="99" t="s">
        <v>211</v>
      </c>
      <c r="Q753" s="99" t="s">
        <v>242</v>
      </c>
      <c r="R753" s="99">
        <v>7</v>
      </c>
      <c r="S753" s="99" t="s">
        <v>255</v>
      </c>
      <c r="T753" s="99" t="s">
        <v>256</v>
      </c>
      <c r="U753" s="100">
        <v>5.61</v>
      </c>
    </row>
    <row r="754" spans="2:21" x14ac:dyDescent="0.25">
      <c r="B754" s="88" t="str">
        <v/>
      </c>
      <c r="C754" s="88" t="str">
        <v/>
      </c>
      <c r="D754" s="88" t="str">
        <v/>
      </c>
      <c r="F754" s="102" t="str">
        <v/>
      </c>
      <c r="O754" s="99">
        <v>20</v>
      </c>
      <c r="P754" s="99" t="s">
        <v>211</v>
      </c>
      <c r="Q754" s="99" t="s">
        <v>242</v>
      </c>
      <c r="R754" s="99">
        <v>8</v>
      </c>
      <c r="S754" s="99" t="s">
        <v>257</v>
      </c>
      <c r="T754" s="99" t="s">
        <v>258</v>
      </c>
      <c r="U754" s="100">
        <v>6.47</v>
      </c>
    </row>
    <row r="755" spans="2:21" x14ac:dyDescent="0.25">
      <c r="B755" s="88" t="str">
        <v/>
      </c>
      <c r="C755" s="88" t="str">
        <v/>
      </c>
      <c r="D755" s="88" t="str">
        <v/>
      </c>
      <c r="F755" s="102" t="str">
        <v/>
      </c>
      <c r="O755" s="99">
        <v>21</v>
      </c>
      <c r="P755" s="99" t="s">
        <v>212</v>
      </c>
      <c r="Q755" s="99" t="s">
        <v>242</v>
      </c>
      <c r="R755" s="99">
        <v>1</v>
      </c>
      <c r="S755" s="99" t="s">
        <v>243</v>
      </c>
      <c r="T755" s="99" t="s">
        <v>244</v>
      </c>
      <c r="U755" s="100">
        <v>7.19</v>
      </c>
    </row>
    <row r="756" spans="2:21" x14ac:dyDescent="0.25">
      <c r="B756" s="88" t="str">
        <v/>
      </c>
      <c r="C756" s="88" t="str">
        <v/>
      </c>
      <c r="D756" s="88" t="str">
        <v/>
      </c>
      <c r="F756" s="102" t="str">
        <v/>
      </c>
      <c r="O756" s="99">
        <v>21</v>
      </c>
      <c r="P756" s="99" t="s">
        <v>212</v>
      </c>
      <c r="Q756" s="99" t="s">
        <v>242</v>
      </c>
      <c r="R756" s="99">
        <v>2</v>
      </c>
      <c r="S756" s="99" t="s">
        <v>245</v>
      </c>
      <c r="T756" s="99" t="s">
        <v>246</v>
      </c>
      <c r="U756" s="100">
        <v>4.41</v>
      </c>
    </row>
    <row r="757" spans="2:21" x14ac:dyDescent="0.25">
      <c r="B757" s="88" t="str">
        <v/>
      </c>
      <c r="C757" s="88" t="str">
        <v/>
      </c>
      <c r="D757" s="88" t="str">
        <v/>
      </c>
      <c r="F757" s="102" t="str">
        <v/>
      </c>
      <c r="O757" s="99">
        <v>21</v>
      </c>
      <c r="P757" s="99" t="s">
        <v>212</v>
      </c>
      <c r="Q757" s="99" t="s">
        <v>242</v>
      </c>
      <c r="R757" s="99">
        <v>3</v>
      </c>
      <c r="S757" s="99" t="s">
        <v>247</v>
      </c>
      <c r="T757" s="99" t="s">
        <v>248</v>
      </c>
      <c r="U757" s="100">
        <v>0</v>
      </c>
    </row>
    <row r="758" spans="2:21" x14ac:dyDescent="0.25">
      <c r="B758" s="88" t="str">
        <v/>
      </c>
      <c r="C758" s="88" t="str">
        <v/>
      </c>
      <c r="D758" s="88" t="str">
        <v/>
      </c>
      <c r="F758" s="102" t="str">
        <v/>
      </c>
      <c r="O758" s="99">
        <v>21</v>
      </c>
      <c r="P758" s="99" t="s">
        <v>212</v>
      </c>
      <c r="Q758" s="99" t="s">
        <v>242</v>
      </c>
      <c r="R758" s="99">
        <v>4</v>
      </c>
      <c r="S758" s="99" t="s">
        <v>249</v>
      </c>
      <c r="T758" s="99" t="s">
        <v>250</v>
      </c>
      <c r="U758" s="100">
        <v>2.68</v>
      </c>
    </row>
    <row r="759" spans="2:21" x14ac:dyDescent="0.25">
      <c r="B759" s="88" t="str">
        <v/>
      </c>
      <c r="C759" s="88" t="str">
        <v/>
      </c>
      <c r="D759" s="88" t="str">
        <v/>
      </c>
      <c r="F759" s="102" t="str">
        <v/>
      </c>
      <c r="O759" s="99">
        <v>21</v>
      </c>
      <c r="P759" s="99" t="s">
        <v>212</v>
      </c>
      <c r="Q759" s="99" t="s">
        <v>242</v>
      </c>
      <c r="R759" s="99">
        <v>5</v>
      </c>
      <c r="S759" s="99" t="s">
        <v>251</v>
      </c>
      <c r="T759" s="99" t="s">
        <v>252</v>
      </c>
      <c r="U759" s="100">
        <v>6.92</v>
      </c>
    </row>
    <row r="760" spans="2:21" x14ac:dyDescent="0.25">
      <c r="B760" s="88" t="str">
        <v/>
      </c>
      <c r="C760" s="88" t="str">
        <v/>
      </c>
      <c r="D760" s="88" t="str">
        <v/>
      </c>
      <c r="F760" s="102" t="str">
        <v/>
      </c>
      <c r="O760" s="99">
        <v>21</v>
      </c>
      <c r="P760" s="99" t="s">
        <v>212</v>
      </c>
      <c r="Q760" s="99" t="s">
        <v>242</v>
      </c>
      <c r="R760" s="99">
        <v>6</v>
      </c>
      <c r="S760" s="99" t="s">
        <v>253</v>
      </c>
      <c r="T760" s="99" t="s">
        <v>254</v>
      </c>
      <c r="U760" s="100">
        <v>4.6399999999999997</v>
      </c>
    </row>
    <row r="761" spans="2:21" x14ac:dyDescent="0.25">
      <c r="B761" s="88" t="str">
        <v/>
      </c>
      <c r="C761" s="88" t="str">
        <v/>
      </c>
      <c r="D761" s="88" t="str">
        <v/>
      </c>
      <c r="F761" s="102" t="str">
        <v/>
      </c>
      <c r="O761" s="99">
        <v>21</v>
      </c>
      <c r="P761" s="99" t="s">
        <v>212</v>
      </c>
      <c r="Q761" s="99" t="s">
        <v>242</v>
      </c>
      <c r="R761" s="99">
        <v>7</v>
      </c>
      <c r="S761" s="99" t="s">
        <v>255</v>
      </c>
      <c r="T761" s="99" t="s">
        <v>256</v>
      </c>
      <c r="U761" s="100">
        <v>5.61</v>
      </c>
    </row>
    <row r="762" spans="2:21" x14ac:dyDescent="0.25">
      <c r="B762" s="88" t="str">
        <v/>
      </c>
      <c r="C762" s="88" t="str">
        <v/>
      </c>
      <c r="D762" s="88" t="str">
        <v/>
      </c>
      <c r="F762" s="102" t="str">
        <v/>
      </c>
      <c r="O762" s="99">
        <v>21</v>
      </c>
      <c r="P762" s="99" t="s">
        <v>212</v>
      </c>
      <c r="Q762" s="99" t="s">
        <v>242</v>
      </c>
      <c r="R762" s="99">
        <v>8</v>
      </c>
      <c r="S762" s="99" t="s">
        <v>257</v>
      </c>
      <c r="T762" s="99" t="s">
        <v>258</v>
      </c>
      <c r="U762" s="100">
        <v>6.47</v>
      </c>
    </row>
    <row r="763" spans="2:21" x14ac:dyDescent="0.25">
      <c r="B763" s="88" t="str">
        <v/>
      </c>
      <c r="C763" s="88" t="str">
        <v/>
      </c>
      <c r="D763" s="88" t="str">
        <v/>
      </c>
      <c r="F763" s="102" t="str">
        <v/>
      </c>
      <c r="O763" s="99">
        <v>22</v>
      </c>
      <c r="P763" s="99" t="s">
        <v>213</v>
      </c>
      <c r="Q763" s="99" t="s">
        <v>242</v>
      </c>
      <c r="R763" s="99">
        <v>1</v>
      </c>
      <c r="S763" s="99" t="s">
        <v>243</v>
      </c>
      <c r="T763" s="99" t="s">
        <v>244</v>
      </c>
      <c r="U763" s="100">
        <v>7.19</v>
      </c>
    </row>
    <row r="764" spans="2:21" x14ac:dyDescent="0.25">
      <c r="B764" s="88" t="str">
        <v/>
      </c>
      <c r="C764" s="88" t="str">
        <v/>
      </c>
      <c r="D764" s="88" t="str">
        <v/>
      </c>
      <c r="F764" s="102" t="str">
        <v/>
      </c>
      <c r="O764" s="99">
        <v>22</v>
      </c>
      <c r="P764" s="99" t="s">
        <v>213</v>
      </c>
      <c r="Q764" s="99" t="s">
        <v>242</v>
      </c>
      <c r="R764" s="99">
        <v>2</v>
      </c>
      <c r="S764" s="99" t="s">
        <v>245</v>
      </c>
      <c r="T764" s="99" t="s">
        <v>246</v>
      </c>
      <c r="U764" s="100">
        <v>4.41</v>
      </c>
    </row>
    <row r="765" spans="2:21" x14ac:dyDescent="0.25">
      <c r="B765" s="88" t="str">
        <v/>
      </c>
      <c r="C765" s="88" t="str">
        <v/>
      </c>
      <c r="D765" s="88" t="str">
        <v/>
      </c>
      <c r="F765" s="102" t="str">
        <v/>
      </c>
      <c r="O765" s="99">
        <v>22</v>
      </c>
      <c r="P765" s="99" t="s">
        <v>213</v>
      </c>
      <c r="Q765" s="99" t="s">
        <v>242</v>
      </c>
      <c r="R765" s="99">
        <v>3</v>
      </c>
      <c r="S765" s="99" t="s">
        <v>247</v>
      </c>
      <c r="T765" s="99" t="s">
        <v>248</v>
      </c>
      <c r="U765" s="100">
        <v>0</v>
      </c>
    </row>
    <row r="766" spans="2:21" x14ac:dyDescent="0.25">
      <c r="B766" s="88" t="str">
        <v/>
      </c>
      <c r="C766" s="88" t="str">
        <v/>
      </c>
      <c r="D766" s="88" t="str">
        <v/>
      </c>
      <c r="F766" s="102" t="str">
        <v/>
      </c>
      <c r="O766" s="99">
        <v>22</v>
      </c>
      <c r="P766" s="99" t="s">
        <v>213</v>
      </c>
      <c r="Q766" s="99" t="s">
        <v>242</v>
      </c>
      <c r="R766" s="99">
        <v>4</v>
      </c>
      <c r="S766" s="99" t="s">
        <v>249</v>
      </c>
      <c r="T766" s="99" t="s">
        <v>250</v>
      </c>
      <c r="U766" s="100">
        <v>2.68</v>
      </c>
    </row>
    <row r="767" spans="2:21" x14ac:dyDescent="0.25">
      <c r="B767" s="88" t="str">
        <v/>
      </c>
      <c r="C767" s="88" t="str">
        <v/>
      </c>
      <c r="D767" s="88" t="str">
        <v/>
      </c>
      <c r="F767" s="102" t="str">
        <v/>
      </c>
      <c r="O767" s="99">
        <v>22</v>
      </c>
      <c r="P767" s="99" t="s">
        <v>213</v>
      </c>
      <c r="Q767" s="99" t="s">
        <v>242</v>
      </c>
      <c r="R767" s="99">
        <v>5</v>
      </c>
      <c r="S767" s="99" t="s">
        <v>251</v>
      </c>
      <c r="T767" s="99" t="s">
        <v>252</v>
      </c>
      <c r="U767" s="100">
        <v>6.92</v>
      </c>
    </row>
    <row r="768" spans="2:21" x14ac:dyDescent="0.25">
      <c r="B768" s="88" t="str">
        <v/>
      </c>
      <c r="C768" s="88" t="str">
        <v/>
      </c>
      <c r="D768" s="88" t="str">
        <v/>
      </c>
      <c r="F768" s="102" t="str">
        <v/>
      </c>
      <c r="O768" s="99">
        <v>22</v>
      </c>
      <c r="P768" s="99" t="s">
        <v>213</v>
      </c>
      <c r="Q768" s="99" t="s">
        <v>242</v>
      </c>
      <c r="R768" s="99">
        <v>6</v>
      </c>
      <c r="S768" s="99" t="s">
        <v>253</v>
      </c>
      <c r="T768" s="99" t="s">
        <v>254</v>
      </c>
      <c r="U768" s="100">
        <v>4.6399999999999997</v>
      </c>
    </row>
    <row r="769" spans="2:21" x14ac:dyDescent="0.25">
      <c r="B769" s="88" t="str">
        <v/>
      </c>
      <c r="C769" s="88" t="str">
        <v/>
      </c>
      <c r="D769" s="88" t="str">
        <v/>
      </c>
      <c r="F769" s="102" t="str">
        <v/>
      </c>
      <c r="O769" s="99">
        <v>22</v>
      </c>
      <c r="P769" s="99" t="s">
        <v>213</v>
      </c>
      <c r="Q769" s="99" t="s">
        <v>242</v>
      </c>
      <c r="R769" s="99">
        <v>7</v>
      </c>
      <c r="S769" s="99" t="s">
        <v>255</v>
      </c>
      <c r="T769" s="99" t="s">
        <v>256</v>
      </c>
      <c r="U769" s="100">
        <v>5.61</v>
      </c>
    </row>
    <row r="770" spans="2:21" x14ac:dyDescent="0.25">
      <c r="B770" s="88" t="str">
        <v/>
      </c>
      <c r="C770" s="88" t="str">
        <v/>
      </c>
      <c r="D770" s="88" t="str">
        <v/>
      </c>
      <c r="F770" s="102" t="str">
        <v/>
      </c>
      <c r="O770" s="99">
        <v>22</v>
      </c>
      <c r="P770" s="99" t="s">
        <v>213</v>
      </c>
      <c r="Q770" s="99" t="s">
        <v>242</v>
      </c>
      <c r="R770" s="99">
        <v>8</v>
      </c>
      <c r="S770" s="99" t="s">
        <v>257</v>
      </c>
      <c r="T770" s="99" t="s">
        <v>258</v>
      </c>
      <c r="U770" s="100">
        <v>6.47</v>
      </c>
    </row>
    <row r="771" spans="2:21" x14ac:dyDescent="0.25">
      <c r="B771" s="88" t="str">
        <v/>
      </c>
      <c r="C771" s="88" t="str">
        <v/>
      </c>
      <c r="D771" s="88" t="str">
        <v/>
      </c>
      <c r="F771" s="102" t="str">
        <v/>
      </c>
      <c r="O771" s="99">
        <v>23</v>
      </c>
      <c r="P771" s="99" t="s">
        <v>214</v>
      </c>
      <c r="Q771" s="99" t="s">
        <v>242</v>
      </c>
      <c r="R771" s="99">
        <v>1</v>
      </c>
      <c r="S771" s="99" t="s">
        <v>243</v>
      </c>
      <c r="T771" s="99" t="s">
        <v>244</v>
      </c>
      <c r="U771" s="100">
        <v>7.19</v>
      </c>
    </row>
    <row r="772" spans="2:21" x14ac:dyDescent="0.25">
      <c r="B772" s="88" t="str">
        <v/>
      </c>
      <c r="C772" s="88" t="str">
        <v/>
      </c>
      <c r="D772" s="88" t="str">
        <v/>
      </c>
      <c r="F772" s="102" t="str">
        <v/>
      </c>
      <c r="O772" s="99">
        <v>23</v>
      </c>
      <c r="P772" s="99" t="s">
        <v>214</v>
      </c>
      <c r="Q772" s="99" t="s">
        <v>242</v>
      </c>
      <c r="R772" s="99">
        <v>2</v>
      </c>
      <c r="S772" s="99" t="s">
        <v>245</v>
      </c>
      <c r="T772" s="99" t="s">
        <v>246</v>
      </c>
      <c r="U772" s="100">
        <v>4.41</v>
      </c>
    </row>
    <row r="773" spans="2:21" x14ac:dyDescent="0.25">
      <c r="B773" s="88" t="str">
        <v/>
      </c>
      <c r="C773" s="88" t="str">
        <v/>
      </c>
      <c r="D773" s="88" t="str">
        <v/>
      </c>
      <c r="F773" s="102" t="str">
        <v/>
      </c>
      <c r="O773" s="99">
        <v>23</v>
      </c>
      <c r="P773" s="99" t="s">
        <v>214</v>
      </c>
      <c r="Q773" s="99" t="s">
        <v>242</v>
      </c>
      <c r="R773" s="99">
        <v>3</v>
      </c>
      <c r="S773" s="99" t="s">
        <v>247</v>
      </c>
      <c r="T773" s="99" t="s">
        <v>248</v>
      </c>
      <c r="U773" s="100">
        <v>0</v>
      </c>
    </row>
    <row r="774" spans="2:21" x14ac:dyDescent="0.25">
      <c r="B774" s="88" t="str">
        <v/>
      </c>
      <c r="C774" s="88" t="str">
        <v/>
      </c>
      <c r="D774" s="88" t="str">
        <v/>
      </c>
      <c r="F774" s="102" t="str">
        <v/>
      </c>
      <c r="O774" s="99">
        <v>23</v>
      </c>
      <c r="P774" s="99" t="s">
        <v>214</v>
      </c>
      <c r="Q774" s="99" t="s">
        <v>242</v>
      </c>
      <c r="R774" s="99">
        <v>4</v>
      </c>
      <c r="S774" s="99" t="s">
        <v>249</v>
      </c>
      <c r="T774" s="99" t="s">
        <v>250</v>
      </c>
      <c r="U774" s="100">
        <v>2.68</v>
      </c>
    </row>
    <row r="775" spans="2:21" x14ac:dyDescent="0.25">
      <c r="B775" s="88" t="str">
        <v/>
      </c>
      <c r="C775" s="88" t="str">
        <v/>
      </c>
      <c r="D775" s="88" t="str">
        <v/>
      </c>
      <c r="F775" s="102" t="str">
        <v/>
      </c>
      <c r="O775" s="99">
        <v>23</v>
      </c>
      <c r="P775" s="99" t="s">
        <v>214</v>
      </c>
      <c r="Q775" s="99" t="s">
        <v>242</v>
      </c>
      <c r="R775" s="99">
        <v>5</v>
      </c>
      <c r="S775" s="99" t="s">
        <v>251</v>
      </c>
      <c r="T775" s="99" t="s">
        <v>252</v>
      </c>
      <c r="U775" s="100">
        <v>6.92</v>
      </c>
    </row>
    <row r="776" spans="2:21" x14ac:dyDescent="0.25">
      <c r="B776" s="88" t="str">
        <v/>
      </c>
      <c r="C776" s="88" t="str">
        <v/>
      </c>
      <c r="D776" s="88" t="str">
        <v/>
      </c>
      <c r="F776" s="102" t="str">
        <v/>
      </c>
      <c r="O776" s="99">
        <v>23</v>
      </c>
      <c r="P776" s="99" t="s">
        <v>214</v>
      </c>
      <c r="Q776" s="99" t="s">
        <v>242</v>
      </c>
      <c r="R776" s="99">
        <v>6</v>
      </c>
      <c r="S776" s="99" t="s">
        <v>253</v>
      </c>
      <c r="T776" s="99" t="s">
        <v>254</v>
      </c>
      <c r="U776" s="100">
        <v>4.6399999999999997</v>
      </c>
    </row>
    <row r="777" spans="2:21" x14ac:dyDescent="0.25">
      <c r="B777" s="88" t="str">
        <v/>
      </c>
      <c r="C777" s="88" t="str">
        <v/>
      </c>
      <c r="D777" s="88" t="str">
        <v/>
      </c>
      <c r="F777" s="102" t="str">
        <v/>
      </c>
      <c r="O777" s="99">
        <v>23</v>
      </c>
      <c r="P777" s="99" t="s">
        <v>214</v>
      </c>
      <c r="Q777" s="99" t="s">
        <v>242</v>
      </c>
      <c r="R777" s="99">
        <v>7</v>
      </c>
      <c r="S777" s="99" t="s">
        <v>255</v>
      </c>
      <c r="T777" s="99" t="s">
        <v>256</v>
      </c>
      <c r="U777" s="100">
        <v>5.61</v>
      </c>
    </row>
    <row r="778" spans="2:21" x14ac:dyDescent="0.25">
      <c r="B778" s="88" t="str">
        <v/>
      </c>
      <c r="C778" s="88" t="str">
        <v/>
      </c>
      <c r="D778" s="88" t="str">
        <v/>
      </c>
      <c r="F778" s="102" t="str">
        <v/>
      </c>
      <c r="O778" s="99">
        <v>23</v>
      </c>
      <c r="P778" s="99" t="s">
        <v>214</v>
      </c>
      <c r="Q778" s="99" t="s">
        <v>242</v>
      </c>
      <c r="R778" s="99">
        <v>8</v>
      </c>
      <c r="S778" s="99" t="s">
        <v>257</v>
      </c>
      <c r="T778" s="99" t="s">
        <v>258</v>
      </c>
      <c r="U778" s="100">
        <v>6.47</v>
      </c>
    </row>
    <row r="779" spans="2:21" x14ac:dyDescent="0.25">
      <c r="B779" s="88" t="str">
        <v/>
      </c>
      <c r="C779" s="88" t="str">
        <v/>
      </c>
      <c r="D779" s="88" t="str">
        <v/>
      </c>
      <c r="F779" s="102" t="str">
        <v/>
      </c>
      <c r="O779" s="99">
        <v>24</v>
      </c>
      <c r="P779" s="99" t="s">
        <v>215</v>
      </c>
      <c r="Q779" s="99" t="s">
        <v>242</v>
      </c>
      <c r="R779" s="99">
        <v>1</v>
      </c>
      <c r="S779" s="99" t="s">
        <v>243</v>
      </c>
      <c r="T779" s="99" t="s">
        <v>244</v>
      </c>
      <c r="U779" s="100">
        <v>7.19</v>
      </c>
    </row>
    <row r="780" spans="2:21" x14ac:dyDescent="0.25">
      <c r="B780" s="88" t="str">
        <v/>
      </c>
      <c r="C780" s="88" t="str">
        <v/>
      </c>
      <c r="D780" s="88" t="str">
        <v/>
      </c>
      <c r="F780" s="102" t="str">
        <v/>
      </c>
      <c r="O780" s="99">
        <v>24</v>
      </c>
      <c r="P780" s="99" t="s">
        <v>215</v>
      </c>
      <c r="Q780" s="99" t="s">
        <v>242</v>
      </c>
      <c r="R780" s="99">
        <v>2</v>
      </c>
      <c r="S780" s="99" t="s">
        <v>245</v>
      </c>
      <c r="T780" s="99" t="s">
        <v>246</v>
      </c>
      <c r="U780" s="100">
        <v>4.41</v>
      </c>
    </row>
    <row r="781" spans="2:21" x14ac:dyDescent="0.25">
      <c r="B781" s="88" t="str">
        <v/>
      </c>
      <c r="C781" s="88" t="str">
        <v/>
      </c>
      <c r="D781" s="88" t="str">
        <v/>
      </c>
      <c r="F781" s="102" t="str">
        <v/>
      </c>
      <c r="O781" s="99">
        <v>24</v>
      </c>
      <c r="P781" s="99" t="s">
        <v>215</v>
      </c>
      <c r="Q781" s="99" t="s">
        <v>242</v>
      </c>
      <c r="R781" s="99">
        <v>3</v>
      </c>
      <c r="S781" s="99" t="s">
        <v>247</v>
      </c>
      <c r="T781" s="99" t="s">
        <v>248</v>
      </c>
      <c r="U781" s="100">
        <v>0</v>
      </c>
    </row>
    <row r="782" spans="2:21" x14ac:dyDescent="0.25">
      <c r="B782" s="88" t="str">
        <v/>
      </c>
      <c r="C782" s="88" t="str">
        <v/>
      </c>
      <c r="D782" s="88" t="str">
        <v/>
      </c>
      <c r="F782" s="102" t="str">
        <v/>
      </c>
      <c r="O782" s="99">
        <v>24</v>
      </c>
      <c r="P782" s="99" t="s">
        <v>215</v>
      </c>
      <c r="Q782" s="99" t="s">
        <v>242</v>
      </c>
      <c r="R782" s="99">
        <v>4</v>
      </c>
      <c r="S782" s="99" t="s">
        <v>249</v>
      </c>
      <c r="T782" s="99" t="s">
        <v>250</v>
      </c>
      <c r="U782" s="100">
        <v>2.68</v>
      </c>
    </row>
    <row r="783" spans="2:21" x14ac:dyDescent="0.25">
      <c r="B783" s="88" t="str">
        <v/>
      </c>
      <c r="C783" s="88" t="str">
        <v/>
      </c>
      <c r="D783" s="88" t="str">
        <v/>
      </c>
      <c r="F783" s="102" t="str">
        <v/>
      </c>
      <c r="O783" s="99">
        <v>24</v>
      </c>
      <c r="P783" s="99" t="s">
        <v>215</v>
      </c>
      <c r="Q783" s="99" t="s">
        <v>242</v>
      </c>
      <c r="R783" s="99">
        <v>5</v>
      </c>
      <c r="S783" s="99" t="s">
        <v>251</v>
      </c>
      <c r="T783" s="99" t="s">
        <v>252</v>
      </c>
      <c r="U783" s="100">
        <v>6.92</v>
      </c>
    </row>
    <row r="784" spans="2:21" x14ac:dyDescent="0.25">
      <c r="B784" s="88" t="str">
        <v/>
      </c>
      <c r="C784" s="88" t="str">
        <v/>
      </c>
      <c r="D784" s="88" t="str">
        <v/>
      </c>
      <c r="F784" s="102" t="str">
        <v/>
      </c>
      <c r="O784" s="99">
        <v>24</v>
      </c>
      <c r="P784" s="99" t="s">
        <v>215</v>
      </c>
      <c r="Q784" s="99" t="s">
        <v>242</v>
      </c>
      <c r="R784" s="99">
        <v>6</v>
      </c>
      <c r="S784" s="99" t="s">
        <v>253</v>
      </c>
      <c r="T784" s="99" t="s">
        <v>254</v>
      </c>
      <c r="U784" s="100">
        <v>4.6399999999999997</v>
      </c>
    </row>
    <row r="785" spans="2:21" x14ac:dyDescent="0.25">
      <c r="B785" s="88" t="str">
        <v/>
      </c>
      <c r="C785" s="88" t="str">
        <v/>
      </c>
      <c r="D785" s="88" t="str">
        <v/>
      </c>
      <c r="F785" s="102" t="str">
        <v/>
      </c>
      <c r="O785" s="99">
        <v>24</v>
      </c>
      <c r="P785" s="99" t="s">
        <v>215</v>
      </c>
      <c r="Q785" s="99" t="s">
        <v>242</v>
      </c>
      <c r="R785" s="99">
        <v>7</v>
      </c>
      <c r="S785" s="99" t="s">
        <v>255</v>
      </c>
      <c r="T785" s="99" t="s">
        <v>256</v>
      </c>
      <c r="U785" s="100">
        <v>5.61</v>
      </c>
    </row>
    <row r="786" spans="2:21" x14ac:dyDescent="0.25">
      <c r="B786" s="88" t="str">
        <v/>
      </c>
      <c r="C786" s="88" t="str">
        <v/>
      </c>
      <c r="D786" s="88" t="str">
        <v/>
      </c>
      <c r="F786" s="102" t="str">
        <v/>
      </c>
      <c r="O786" s="99">
        <v>24</v>
      </c>
      <c r="P786" s="99" t="s">
        <v>215</v>
      </c>
      <c r="Q786" s="99" t="s">
        <v>242</v>
      </c>
      <c r="R786" s="99">
        <v>8</v>
      </c>
      <c r="S786" s="99" t="s">
        <v>257</v>
      </c>
      <c r="T786" s="99" t="s">
        <v>258</v>
      </c>
      <c r="U786" s="100">
        <v>6.47</v>
      </c>
    </row>
    <row r="787" spans="2:21" x14ac:dyDescent="0.25">
      <c r="B787" s="88" t="str">
        <v/>
      </c>
      <c r="C787" s="88" t="str">
        <v/>
      </c>
      <c r="D787" s="88" t="str">
        <v/>
      </c>
      <c r="F787" s="102" t="str">
        <v/>
      </c>
      <c r="O787" s="99">
        <v>25</v>
      </c>
      <c r="P787" s="99" t="s">
        <v>216</v>
      </c>
      <c r="Q787" s="99" t="s">
        <v>242</v>
      </c>
      <c r="R787" s="99">
        <v>1</v>
      </c>
      <c r="S787" s="99" t="s">
        <v>243</v>
      </c>
      <c r="T787" s="99" t="s">
        <v>244</v>
      </c>
      <c r="U787" s="100">
        <v>7.19</v>
      </c>
    </row>
    <row r="788" spans="2:21" x14ac:dyDescent="0.25">
      <c r="B788" s="88" t="str">
        <v/>
      </c>
      <c r="C788" s="88" t="str">
        <v/>
      </c>
      <c r="D788" s="88" t="str">
        <v/>
      </c>
      <c r="F788" s="102" t="str">
        <v/>
      </c>
      <c r="O788" s="99">
        <v>25</v>
      </c>
      <c r="P788" s="99" t="s">
        <v>216</v>
      </c>
      <c r="Q788" s="99" t="s">
        <v>242</v>
      </c>
      <c r="R788" s="99">
        <v>2</v>
      </c>
      <c r="S788" s="99" t="s">
        <v>245</v>
      </c>
      <c r="T788" s="99" t="s">
        <v>246</v>
      </c>
      <c r="U788" s="100">
        <v>4.41</v>
      </c>
    </row>
    <row r="789" spans="2:21" x14ac:dyDescent="0.25">
      <c r="B789" s="88" t="str">
        <v/>
      </c>
      <c r="C789" s="88" t="str">
        <v/>
      </c>
      <c r="D789" s="88" t="str">
        <v/>
      </c>
      <c r="F789" s="102" t="str">
        <v/>
      </c>
      <c r="O789" s="99">
        <v>25</v>
      </c>
      <c r="P789" s="99" t="s">
        <v>216</v>
      </c>
      <c r="Q789" s="99" t="s">
        <v>242</v>
      </c>
      <c r="R789" s="99">
        <v>3</v>
      </c>
      <c r="S789" s="99" t="s">
        <v>247</v>
      </c>
      <c r="T789" s="99" t="s">
        <v>248</v>
      </c>
      <c r="U789" s="100">
        <v>0</v>
      </c>
    </row>
    <row r="790" spans="2:21" x14ac:dyDescent="0.25">
      <c r="B790" s="88" t="str">
        <v/>
      </c>
      <c r="C790" s="88" t="str">
        <v/>
      </c>
      <c r="D790" s="88" t="str">
        <v/>
      </c>
      <c r="F790" s="102" t="str">
        <v/>
      </c>
      <c r="O790" s="99">
        <v>25</v>
      </c>
      <c r="P790" s="99" t="s">
        <v>216</v>
      </c>
      <c r="Q790" s="99" t="s">
        <v>242</v>
      </c>
      <c r="R790" s="99">
        <v>4</v>
      </c>
      <c r="S790" s="99" t="s">
        <v>249</v>
      </c>
      <c r="T790" s="99" t="s">
        <v>250</v>
      </c>
      <c r="U790" s="100">
        <v>2.68</v>
      </c>
    </row>
    <row r="791" spans="2:21" x14ac:dyDescent="0.25">
      <c r="B791" s="88" t="str">
        <v/>
      </c>
      <c r="C791" s="88" t="str">
        <v/>
      </c>
      <c r="D791" s="88" t="str">
        <v/>
      </c>
      <c r="F791" s="102" t="str">
        <v/>
      </c>
      <c r="O791" s="99">
        <v>25</v>
      </c>
      <c r="P791" s="99" t="s">
        <v>216</v>
      </c>
      <c r="Q791" s="99" t="s">
        <v>242</v>
      </c>
      <c r="R791" s="99">
        <v>5</v>
      </c>
      <c r="S791" s="99" t="s">
        <v>251</v>
      </c>
      <c r="T791" s="99" t="s">
        <v>252</v>
      </c>
      <c r="U791" s="100">
        <v>6.92</v>
      </c>
    </row>
    <row r="792" spans="2:21" x14ac:dyDescent="0.25">
      <c r="B792" s="88" t="str">
        <v/>
      </c>
      <c r="C792" s="88" t="str">
        <v/>
      </c>
      <c r="D792" s="88" t="str">
        <v/>
      </c>
      <c r="F792" s="102" t="str">
        <v/>
      </c>
      <c r="O792" s="99">
        <v>25</v>
      </c>
      <c r="P792" s="99" t="s">
        <v>216</v>
      </c>
      <c r="Q792" s="99" t="s">
        <v>242</v>
      </c>
      <c r="R792" s="99">
        <v>6</v>
      </c>
      <c r="S792" s="99" t="s">
        <v>253</v>
      </c>
      <c r="T792" s="99" t="s">
        <v>254</v>
      </c>
      <c r="U792" s="100">
        <v>4.6399999999999997</v>
      </c>
    </row>
    <row r="793" spans="2:21" x14ac:dyDescent="0.25">
      <c r="B793" s="88" t="str">
        <v/>
      </c>
      <c r="C793" s="88" t="str">
        <v/>
      </c>
      <c r="D793" s="88" t="str">
        <v/>
      </c>
      <c r="F793" s="102" t="str">
        <v/>
      </c>
      <c r="O793" s="99">
        <v>25</v>
      </c>
      <c r="P793" s="99" t="s">
        <v>216</v>
      </c>
      <c r="Q793" s="99" t="s">
        <v>242</v>
      </c>
      <c r="R793" s="99">
        <v>7</v>
      </c>
      <c r="S793" s="99" t="s">
        <v>255</v>
      </c>
      <c r="T793" s="99" t="s">
        <v>256</v>
      </c>
      <c r="U793" s="100">
        <v>5.61</v>
      </c>
    </row>
    <row r="794" spans="2:21" x14ac:dyDescent="0.25">
      <c r="B794" s="88" t="str">
        <v/>
      </c>
      <c r="C794" s="88" t="str">
        <v/>
      </c>
      <c r="D794" s="88" t="str">
        <v/>
      </c>
      <c r="F794" s="102" t="str">
        <v/>
      </c>
      <c r="O794" s="99">
        <v>25</v>
      </c>
      <c r="P794" s="99" t="s">
        <v>216</v>
      </c>
      <c r="Q794" s="99" t="s">
        <v>242</v>
      </c>
      <c r="R794" s="99">
        <v>8</v>
      </c>
      <c r="S794" s="99" t="s">
        <v>257</v>
      </c>
      <c r="T794" s="99" t="s">
        <v>258</v>
      </c>
      <c r="U794" s="100">
        <v>6.47</v>
      </c>
    </row>
    <row r="795" spans="2:21" x14ac:dyDescent="0.25">
      <c r="B795" s="88" t="str">
        <v/>
      </c>
      <c r="C795" s="88" t="str">
        <v/>
      </c>
      <c r="D795" s="88" t="str">
        <v/>
      </c>
      <c r="F795" s="102" t="str">
        <v/>
      </c>
      <c r="O795" s="99">
        <v>26</v>
      </c>
      <c r="P795" s="99" t="s">
        <v>217</v>
      </c>
      <c r="Q795" s="99" t="s">
        <v>242</v>
      </c>
      <c r="R795" s="99">
        <v>1</v>
      </c>
      <c r="S795" s="99" t="s">
        <v>243</v>
      </c>
      <c r="T795" s="99" t="s">
        <v>244</v>
      </c>
      <c r="U795" s="100">
        <v>7.19</v>
      </c>
    </row>
    <row r="796" spans="2:21" x14ac:dyDescent="0.25">
      <c r="B796" s="88" t="str">
        <v/>
      </c>
      <c r="C796" s="88" t="str">
        <v/>
      </c>
      <c r="D796" s="88" t="str">
        <v/>
      </c>
      <c r="F796" s="102" t="str">
        <v/>
      </c>
      <c r="O796" s="99">
        <v>26</v>
      </c>
      <c r="P796" s="99" t="s">
        <v>217</v>
      </c>
      <c r="Q796" s="99" t="s">
        <v>242</v>
      </c>
      <c r="R796" s="99">
        <v>2</v>
      </c>
      <c r="S796" s="99" t="s">
        <v>245</v>
      </c>
      <c r="T796" s="99" t="s">
        <v>246</v>
      </c>
      <c r="U796" s="100">
        <v>4.41</v>
      </c>
    </row>
    <row r="797" spans="2:21" x14ac:dyDescent="0.25">
      <c r="B797" s="88" t="str">
        <v/>
      </c>
      <c r="C797" s="88" t="str">
        <v/>
      </c>
      <c r="D797" s="88" t="str">
        <v/>
      </c>
      <c r="F797" s="102" t="str">
        <v/>
      </c>
      <c r="O797" s="99">
        <v>26</v>
      </c>
      <c r="P797" s="99" t="s">
        <v>217</v>
      </c>
      <c r="Q797" s="99" t="s">
        <v>242</v>
      </c>
      <c r="R797" s="99">
        <v>3</v>
      </c>
      <c r="S797" s="99" t="s">
        <v>247</v>
      </c>
      <c r="T797" s="99" t="s">
        <v>248</v>
      </c>
      <c r="U797" s="100">
        <v>0</v>
      </c>
    </row>
    <row r="798" spans="2:21" x14ac:dyDescent="0.25">
      <c r="B798" s="88" t="str">
        <v/>
      </c>
      <c r="C798" s="88" t="str">
        <v/>
      </c>
      <c r="D798" s="88" t="str">
        <v/>
      </c>
      <c r="F798" s="102" t="str">
        <v/>
      </c>
      <c r="O798" s="99">
        <v>26</v>
      </c>
      <c r="P798" s="99" t="s">
        <v>217</v>
      </c>
      <c r="Q798" s="99" t="s">
        <v>242</v>
      </c>
      <c r="R798" s="99">
        <v>4</v>
      </c>
      <c r="S798" s="99" t="s">
        <v>249</v>
      </c>
      <c r="T798" s="99" t="s">
        <v>250</v>
      </c>
      <c r="U798" s="100">
        <v>2.68</v>
      </c>
    </row>
    <row r="799" spans="2:21" x14ac:dyDescent="0.25">
      <c r="B799" s="88" t="str">
        <v/>
      </c>
      <c r="C799" s="88" t="str">
        <v/>
      </c>
      <c r="D799" s="88" t="str">
        <v/>
      </c>
      <c r="F799" s="102" t="str">
        <v/>
      </c>
      <c r="O799" s="99">
        <v>26</v>
      </c>
      <c r="P799" s="99" t="s">
        <v>217</v>
      </c>
      <c r="Q799" s="99" t="s">
        <v>242</v>
      </c>
      <c r="R799" s="99">
        <v>5</v>
      </c>
      <c r="S799" s="99" t="s">
        <v>251</v>
      </c>
      <c r="T799" s="99" t="s">
        <v>252</v>
      </c>
      <c r="U799" s="100">
        <v>6.92</v>
      </c>
    </row>
    <row r="800" spans="2:21" x14ac:dyDescent="0.25">
      <c r="B800" s="88" t="str">
        <v/>
      </c>
      <c r="C800" s="88" t="str">
        <v/>
      </c>
      <c r="D800" s="88" t="str">
        <v/>
      </c>
      <c r="F800" s="102" t="str">
        <v/>
      </c>
      <c r="O800" s="99">
        <v>26</v>
      </c>
      <c r="P800" s="99" t="s">
        <v>217</v>
      </c>
      <c r="Q800" s="99" t="s">
        <v>242</v>
      </c>
      <c r="R800" s="99">
        <v>6</v>
      </c>
      <c r="S800" s="99" t="s">
        <v>253</v>
      </c>
      <c r="T800" s="99" t="s">
        <v>254</v>
      </c>
      <c r="U800" s="100">
        <v>4.6399999999999997</v>
      </c>
    </row>
    <row r="801" spans="2:21" x14ac:dyDescent="0.25">
      <c r="B801" s="88" t="str">
        <v/>
      </c>
      <c r="C801" s="88" t="str">
        <v/>
      </c>
      <c r="D801" s="88" t="str">
        <v/>
      </c>
      <c r="F801" s="102" t="str">
        <v/>
      </c>
      <c r="O801" s="99">
        <v>26</v>
      </c>
      <c r="P801" s="99" t="s">
        <v>217</v>
      </c>
      <c r="Q801" s="99" t="s">
        <v>242</v>
      </c>
      <c r="R801" s="99">
        <v>7</v>
      </c>
      <c r="S801" s="99" t="s">
        <v>255</v>
      </c>
      <c r="T801" s="99" t="s">
        <v>256</v>
      </c>
      <c r="U801" s="100">
        <v>5.61</v>
      </c>
    </row>
    <row r="802" spans="2:21" x14ac:dyDescent="0.25">
      <c r="B802" s="88" t="str">
        <v/>
      </c>
      <c r="C802" s="88" t="str">
        <v/>
      </c>
      <c r="D802" s="88" t="str">
        <v/>
      </c>
      <c r="F802" s="102" t="str">
        <v/>
      </c>
      <c r="O802" s="99">
        <v>26</v>
      </c>
      <c r="P802" s="99" t="s">
        <v>217</v>
      </c>
      <c r="Q802" s="99" t="s">
        <v>242</v>
      </c>
      <c r="R802" s="99">
        <v>8</v>
      </c>
      <c r="S802" s="99" t="s">
        <v>257</v>
      </c>
      <c r="T802" s="99" t="s">
        <v>258</v>
      </c>
      <c r="U802" s="100">
        <v>6.47</v>
      </c>
    </row>
    <row r="803" spans="2:21" x14ac:dyDescent="0.25">
      <c r="B803" s="88" t="str">
        <v/>
      </c>
      <c r="C803" s="88" t="str">
        <v/>
      </c>
      <c r="D803" s="88" t="str">
        <v/>
      </c>
      <c r="F803" s="102" t="str">
        <v/>
      </c>
      <c r="O803" s="99">
        <v>27</v>
      </c>
      <c r="P803" s="99" t="s">
        <v>218</v>
      </c>
      <c r="Q803" s="99" t="s">
        <v>242</v>
      </c>
      <c r="R803" s="99">
        <v>1</v>
      </c>
      <c r="S803" s="99" t="s">
        <v>243</v>
      </c>
      <c r="T803" s="99" t="s">
        <v>244</v>
      </c>
      <c r="U803" s="100">
        <v>7.19</v>
      </c>
    </row>
    <row r="804" spans="2:21" x14ac:dyDescent="0.25">
      <c r="B804" s="88" t="str">
        <v/>
      </c>
      <c r="C804" s="88" t="str">
        <v/>
      </c>
      <c r="D804" s="88" t="str">
        <v/>
      </c>
      <c r="F804" s="102" t="str">
        <v/>
      </c>
      <c r="O804" s="99">
        <v>27</v>
      </c>
      <c r="P804" s="99" t="s">
        <v>218</v>
      </c>
      <c r="Q804" s="99" t="s">
        <v>242</v>
      </c>
      <c r="R804" s="99">
        <v>2</v>
      </c>
      <c r="S804" s="99" t="s">
        <v>245</v>
      </c>
      <c r="T804" s="99" t="s">
        <v>246</v>
      </c>
      <c r="U804" s="100">
        <v>4.41</v>
      </c>
    </row>
    <row r="805" spans="2:21" x14ac:dyDescent="0.25">
      <c r="B805" s="88" t="str">
        <v/>
      </c>
      <c r="C805" s="88" t="str">
        <v/>
      </c>
      <c r="D805" s="88" t="str">
        <v/>
      </c>
      <c r="F805" s="102" t="str">
        <v/>
      </c>
      <c r="O805" s="99">
        <v>27</v>
      </c>
      <c r="P805" s="99" t="s">
        <v>218</v>
      </c>
      <c r="Q805" s="99" t="s">
        <v>242</v>
      </c>
      <c r="R805" s="99">
        <v>3</v>
      </c>
      <c r="S805" s="99" t="s">
        <v>247</v>
      </c>
      <c r="T805" s="99" t="s">
        <v>248</v>
      </c>
      <c r="U805" s="100">
        <v>0</v>
      </c>
    </row>
    <row r="806" spans="2:21" x14ac:dyDescent="0.25">
      <c r="B806" s="88" t="str">
        <v/>
      </c>
      <c r="C806" s="88" t="str">
        <v/>
      </c>
      <c r="D806" s="88" t="str">
        <v/>
      </c>
      <c r="F806" s="102" t="str">
        <v/>
      </c>
      <c r="O806" s="99">
        <v>27</v>
      </c>
      <c r="P806" s="99" t="s">
        <v>218</v>
      </c>
      <c r="Q806" s="99" t="s">
        <v>242</v>
      </c>
      <c r="R806" s="99">
        <v>4</v>
      </c>
      <c r="S806" s="99" t="s">
        <v>249</v>
      </c>
      <c r="T806" s="99" t="s">
        <v>250</v>
      </c>
      <c r="U806" s="100">
        <v>2.68</v>
      </c>
    </row>
    <row r="807" spans="2:21" x14ac:dyDescent="0.25">
      <c r="B807" s="88" t="str">
        <v/>
      </c>
      <c r="C807" s="88" t="str">
        <v/>
      </c>
      <c r="D807" s="88" t="str">
        <v/>
      </c>
      <c r="F807" s="102" t="str">
        <v/>
      </c>
      <c r="O807" s="99">
        <v>27</v>
      </c>
      <c r="P807" s="99" t="s">
        <v>218</v>
      </c>
      <c r="Q807" s="99" t="s">
        <v>242</v>
      </c>
      <c r="R807" s="99">
        <v>5</v>
      </c>
      <c r="S807" s="99" t="s">
        <v>251</v>
      </c>
      <c r="T807" s="99" t="s">
        <v>252</v>
      </c>
      <c r="U807" s="100">
        <v>6.92</v>
      </c>
    </row>
    <row r="808" spans="2:21" x14ac:dyDescent="0.25">
      <c r="B808" s="88" t="str">
        <v/>
      </c>
      <c r="C808" s="88" t="str">
        <v/>
      </c>
      <c r="D808" s="88" t="str">
        <v/>
      </c>
      <c r="F808" s="102" t="str">
        <v/>
      </c>
      <c r="O808" s="99">
        <v>27</v>
      </c>
      <c r="P808" s="99" t="s">
        <v>218</v>
      </c>
      <c r="Q808" s="99" t="s">
        <v>242</v>
      </c>
      <c r="R808" s="99">
        <v>6</v>
      </c>
      <c r="S808" s="99" t="s">
        <v>253</v>
      </c>
      <c r="T808" s="99" t="s">
        <v>254</v>
      </c>
      <c r="U808" s="100">
        <v>4.6399999999999997</v>
      </c>
    </row>
    <row r="809" spans="2:21" x14ac:dyDescent="0.25">
      <c r="B809" s="88" t="str">
        <v/>
      </c>
      <c r="C809" s="88" t="str">
        <v/>
      </c>
      <c r="D809" s="88" t="str">
        <v/>
      </c>
      <c r="F809" s="102" t="str">
        <v/>
      </c>
      <c r="O809" s="99">
        <v>27</v>
      </c>
      <c r="P809" s="99" t="s">
        <v>218</v>
      </c>
      <c r="Q809" s="99" t="s">
        <v>242</v>
      </c>
      <c r="R809" s="99">
        <v>7</v>
      </c>
      <c r="S809" s="99" t="s">
        <v>255</v>
      </c>
      <c r="T809" s="99" t="s">
        <v>256</v>
      </c>
      <c r="U809" s="100">
        <v>5.61</v>
      </c>
    </row>
    <row r="810" spans="2:21" x14ac:dyDescent="0.25">
      <c r="B810" s="88" t="str">
        <v/>
      </c>
      <c r="C810" s="88" t="str">
        <v/>
      </c>
      <c r="D810" s="88" t="str">
        <v/>
      </c>
      <c r="F810" s="102" t="str">
        <v/>
      </c>
      <c r="O810" s="99">
        <v>27</v>
      </c>
      <c r="P810" s="99" t="s">
        <v>218</v>
      </c>
      <c r="Q810" s="99" t="s">
        <v>242</v>
      </c>
      <c r="R810" s="99">
        <v>8</v>
      </c>
      <c r="S810" s="99" t="s">
        <v>257</v>
      </c>
      <c r="T810" s="99" t="s">
        <v>258</v>
      </c>
      <c r="U810" s="100">
        <v>6.47</v>
      </c>
    </row>
    <row r="811" spans="2:21" x14ac:dyDescent="0.25">
      <c r="B811" s="88" t="str">
        <v/>
      </c>
      <c r="C811" s="88" t="str">
        <v/>
      </c>
      <c r="D811" s="88" t="str">
        <v/>
      </c>
      <c r="F811" s="102" t="str">
        <v/>
      </c>
      <c r="O811" s="99">
        <v>28</v>
      </c>
      <c r="P811" s="99" t="s">
        <v>219</v>
      </c>
      <c r="Q811" s="99" t="s">
        <v>242</v>
      </c>
      <c r="R811" s="99">
        <v>1</v>
      </c>
      <c r="S811" s="99" t="s">
        <v>243</v>
      </c>
      <c r="T811" s="99" t="s">
        <v>244</v>
      </c>
      <c r="U811" s="100">
        <v>7.19</v>
      </c>
    </row>
    <row r="812" spans="2:21" x14ac:dyDescent="0.25">
      <c r="B812" s="88" t="str">
        <v/>
      </c>
      <c r="C812" s="88" t="str">
        <v/>
      </c>
      <c r="D812" s="88" t="str">
        <v/>
      </c>
      <c r="F812" s="102" t="str">
        <v/>
      </c>
      <c r="O812" s="99">
        <v>28</v>
      </c>
      <c r="P812" s="99" t="s">
        <v>219</v>
      </c>
      <c r="Q812" s="99" t="s">
        <v>242</v>
      </c>
      <c r="R812" s="99">
        <v>2</v>
      </c>
      <c r="S812" s="99" t="s">
        <v>245</v>
      </c>
      <c r="T812" s="99" t="s">
        <v>246</v>
      </c>
      <c r="U812" s="100">
        <v>4.41</v>
      </c>
    </row>
    <row r="813" spans="2:21" x14ac:dyDescent="0.25">
      <c r="B813" s="88" t="str">
        <v/>
      </c>
      <c r="C813" s="88" t="str">
        <v/>
      </c>
      <c r="D813" s="88" t="str">
        <v/>
      </c>
      <c r="F813" s="102" t="str">
        <v/>
      </c>
      <c r="O813" s="99">
        <v>28</v>
      </c>
      <c r="P813" s="99" t="s">
        <v>219</v>
      </c>
      <c r="Q813" s="99" t="s">
        <v>242</v>
      </c>
      <c r="R813" s="99">
        <v>3</v>
      </c>
      <c r="S813" s="99" t="s">
        <v>247</v>
      </c>
      <c r="T813" s="99" t="s">
        <v>248</v>
      </c>
      <c r="U813" s="100">
        <v>0</v>
      </c>
    </row>
    <row r="814" spans="2:21" x14ac:dyDescent="0.25">
      <c r="B814" s="88" t="str">
        <v/>
      </c>
      <c r="C814" s="88" t="str">
        <v/>
      </c>
      <c r="D814" s="88" t="str">
        <v/>
      </c>
      <c r="F814" s="102" t="str">
        <v/>
      </c>
      <c r="O814" s="99">
        <v>28</v>
      </c>
      <c r="P814" s="99" t="s">
        <v>219</v>
      </c>
      <c r="Q814" s="99" t="s">
        <v>242</v>
      </c>
      <c r="R814" s="99">
        <v>4</v>
      </c>
      <c r="S814" s="99" t="s">
        <v>249</v>
      </c>
      <c r="T814" s="99" t="s">
        <v>250</v>
      </c>
      <c r="U814" s="100">
        <v>2.68</v>
      </c>
    </row>
    <row r="815" spans="2:21" x14ac:dyDescent="0.25">
      <c r="B815" s="88" t="str">
        <v/>
      </c>
      <c r="C815" s="88" t="str">
        <v/>
      </c>
      <c r="D815" s="88" t="str">
        <v/>
      </c>
      <c r="F815" s="102" t="str">
        <v/>
      </c>
      <c r="O815" s="99">
        <v>28</v>
      </c>
      <c r="P815" s="99" t="s">
        <v>219</v>
      </c>
      <c r="Q815" s="99" t="s">
        <v>242</v>
      </c>
      <c r="R815" s="99">
        <v>5</v>
      </c>
      <c r="S815" s="99" t="s">
        <v>251</v>
      </c>
      <c r="T815" s="99" t="s">
        <v>252</v>
      </c>
      <c r="U815" s="100">
        <v>6.92</v>
      </c>
    </row>
    <row r="816" spans="2:21" x14ac:dyDescent="0.25">
      <c r="B816" s="88" t="str">
        <v/>
      </c>
      <c r="C816" s="88" t="str">
        <v/>
      </c>
      <c r="D816" s="88" t="str">
        <v/>
      </c>
      <c r="F816" s="102" t="str">
        <v/>
      </c>
      <c r="O816" s="99">
        <v>28</v>
      </c>
      <c r="P816" s="99" t="s">
        <v>219</v>
      </c>
      <c r="Q816" s="99" t="s">
        <v>242</v>
      </c>
      <c r="R816" s="99">
        <v>6</v>
      </c>
      <c r="S816" s="99" t="s">
        <v>253</v>
      </c>
      <c r="T816" s="99" t="s">
        <v>254</v>
      </c>
      <c r="U816" s="100">
        <v>4.6399999999999997</v>
      </c>
    </row>
    <row r="817" spans="2:21" x14ac:dyDescent="0.25">
      <c r="B817" s="88" t="str">
        <v/>
      </c>
      <c r="C817" s="88" t="str">
        <v/>
      </c>
      <c r="D817" s="88" t="str">
        <v/>
      </c>
      <c r="F817" s="102" t="str">
        <v/>
      </c>
      <c r="O817" s="99">
        <v>28</v>
      </c>
      <c r="P817" s="99" t="s">
        <v>219</v>
      </c>
      <c r="Q817" s="99" t="s">
        <v>242</v>
      </c>
      <c r="R817" s="99">
        <v>7</v>
      </c>
      <c r="S817" s="99" t="s">
        <v>255</v>
      </c>
      <c r="T817" s="99" t="s">
        <v>256</v>
      </c>
      <c r="U817" s="100">
        <v>5.61</v>
      </c>
    </row>
    <row r="818" spans="2:21" x14ac:dyDescent="0.25">
      <c r="B818" s="88" t="str">
        <v/>
      </c>
      <c r="C818" s="88" t="str">
        <v/>
      </c>
      <c r="D818" s="88" t="str">
        <v/>
      </c>
      <c r="F818" s="102" t="str">
        <v/>
      </c>
      <c r="O818" s="99">
        <v>28</v>
      </c>
      <c r="P818" s="99" t="s">
        <v>219</v>
      </c>
      <c r="Q818" s="99" t="s">
        <v>242</v>
      </c>
      <c r="R818" s="99">
        <v>8</v>
      </c>
      <c r="S818" s="99" t="s">
        <v>257</v>
      </c>
      <c r="T818" s="99" t="s">
        <v>258</v>
      </c>
      <c r="U818" s="100">
        <v>6.47</v>
      </c>
    </row>
    <row r="819" spans="2:21" x14ac:dyDescent="0.25">
      <c r="B819" s="88" t="str">
        <v/>
      </c>
      <c r="C819" s="88" t="str">
        <v/>
      </c>
      <c r="D819" s="88" t="str">
        <v/>
      </c>
      <c r="F819" s="102" t="str">
        <v/>
      </c>
      <c r="O819" s="99">
        <v>29</v>
      </c>
      <c r="P819" s="99" t="s">
        <v>220</v>
      </c>
      <c r="Q819" s="99" t="s">
        <v>242</v>
      </c>
      <c r="R819" s="99">
        <v>1</v>
      </c>
      <c r="S819" s="99" t="s">
        <v>243</v>
      </c>
      <c r="T819" s="99" t="s">
        <v>244</v>
      </c>
      <c r="U819" s="100">
        <v>7.19</v>
      </c>
    </row>
    <row r="820" spans="2:21" x14ac:dyDescent="0.25">
      <c r="B820" s="88" t="str">
        <v/>
      </c>
      <c r="C820" s="88" t="str">
        <v/>
      </c>
      <c r="D820" s="88" t="str">
        <v/>
      </c>
      <c r="F820" s="102" t="str">
        <v/>
      </c>
      <c r="O820" s="99">
        <v>29</v>
      </c>
      <c r="P820" s="99" t="s">
        <v>220</v>
      </c>
      <c r="Q820" s="99" t="s">
        <v>242</v>
      </c>
      <c r="R820" s="99">
        <v>2</v>
      </c>
      <c r="S820" s="99" t="s">
        <v>245</v>
      </c>
      <c r="T820" s="99" t="s">
        <v>246</v>
      </c>
      <c r="U820" s="100">
        <v>4.41</v>
      </c>
    </row>
    <row r="821" spans="2:21" x14ac:dyDescent="0.25">
      <c r="B821" s="88" t="str">
        <v/>
      </c>
      <c r="C821" s="88" t="str">
        <v/>
      </c>
      <c r="D821" s="88" t="str">
        <v/>
      </c>
      <c r="F821" s="102" t="str">
        <v/>
      </c>
      <c r="O821" s="99">
        <v>29</v>
      </c>
      <c r="P821" s="99" t="s">
        <v>220</v>
      </c>
      <c r="Q821" s="99" t="s">
        <v>242</v>
      </c>
      <c r="R821" s="99">
        <v>3</v>
      </c>
      <c r="S821" s="99" t="s">
        <v>247</v>
      </c>
      <c r="T821" s="99" t="s">
        <v>248</v>
      </c>
      <c r="U821" s="100">
        <v>0</v>
      </c>
    </row>
    <row r="822" spans="2:21" x14ac:dyDescent="0.25">
      <c r="B822" s="88" t="str">
        <v/>
      </c>
      <c r="C822" s="88" t="str">
        <v/>
      </c>
      <c r="D822" s="88" t="str">
        <v/>
      </c>
      <c r="F822" s="102" t="str">
        <v/>
      </c>
      <c r="O822" s="99">
        <v>29</v>
      </c>
      <c r="P822" s="99" t="s">
        <v>220</v>
      </c>
      <c r="Q822" s="99" t="s">
        <v>242</v>
      </c>
      <c r="R822" s="99">
        <v>4</v>
      </c>
      <c r="S822" s="99" t="s">
        <v>249</v>
      </c>
      <c r="T822" s="99" t="s">
        <v>250</v>
      </c>
      <c r="U822" s="100">
        <v>2.68</v>
      </c>
    </row>
    <row r="823" spans="2:21" x14ac:dyDescent="0.25">
      <c r="B823" s="88" t="str">
        <v/>
      </c>
      <c r="C823" s="88" t="str">
        <v/>
      </c>
      <c r="D823" s="88" t="str">
        <v/>
      </c>
      <c r="F823" s="102" t="str">
        <v/>
      </c>
      <c r="O823" s="99">
        <v>29</v>
      </c>
      <c r="P823" s="99" t="s">
        <v>220</v>
      </c>
      <c r="Q823" s="99" t="s">
        <v>242</v>
      </c>
      <c r="R823" s="99">
        <v>5</v>
      </c>
      <c r="S823" s="99" t="s">
        <v>251</v>
      </c>
      <c r="T823" s="99" t="s">
        <v>252</v>
      </c>
      <c r="U823" s="100">
        <v>6.92</v>
      </c>
    </row>
    <row r="824" spans="2:21" x14ac:dyDescent="0.25">
      <c r="B824" s="88" t="str">
        <v/>
      </c>
      <c r="C824" s="88" t="str">
        <v/>
      </c>
      <c r="D824" s="88" t="str">
        <v/>
      </c>
      <c r="F824" s="102" t="str">
        <v/>
      </c>
      <c r="O824" s="99">
        <v>29</v>
      </c>
      <c r="P824" s="99" t="s">
        <v>220</v>
      </c>
      <c r="Q824" s="99" t="s">
        <v>242</v>
      </c>
      <c r="R824" s="99">
        <v>6</v>
      </c>
      <c r="S824" s="99" t="s">
        <v>253</v>
      </c>
      <c r="T824" s="99" t="s">
        <v>254</v>
      </c>
      <c r="U824" s="100">
        <v>4.6399999999999997</v>
      </c>
    </row>
    <row r="825" spans="2:21" x14ac:dyDescent="0.25">
      <c r="B825" s="88" t="str">
        <v/>
      </c>
      <c r="C825" s="88" t="str">
        <v/>
      </c>
      <c r="D825" s="88" t="str">
        <v/>
      </c>
      <c r="F825" s="102" t="str">
        <v/>
      </c>
      <c r="O825" s="99">
        <v>29</v>
      </c>
      <c r="P825" s="99" t="s">
        <v>220</v>
      </c>
      <c r="Q825" s="99" t="s">
        <v>242</v>
      </c>
      <c r="R825" s="99">
        <v>7</v>
      </c>
      <c r="S825" s="99" t="s">
        <v>255</v>
      </c>
      <c r="T825" s="99" t="s">
        <v>256</v>
      </c>
      <c r="U825" s="100">
        <v>5.61</v>
      </c>
    </row>
    <row r="826" spans="2:21" x14ac:dyDescent="0.25">
      <c r="B826" s="88" t="str">
        <v/>
      </c>
      <c r="C826" s="88" t="str">
        <v/>
      </c>
      <c r="D826" s="88" t="str">
        <v/>
      </c>
      <c r="F826" s="102" t="str">
        <v/>
      </c>
      <c r="O826" s="99">
        <v>29</v>
      </c>
      <c r="P826" s="99" t="s">
        <v>220</v>
      </c>
      <c r="Q826" s="99" t="s">
        <v>242</v>
      </c>
      <c r="R826" s="99">
        <v>8</v>
      </c>
      <c r="S826" s="99" t="s">
        <v>257</v>
      </c>
      <c r="T826" s="99" t="s">
        <v>258</v>
      </c>
      <c r="U826" s="100">
        <v>6.47</v>
      </c>
    </row>
    <row r="827" spans="2:21" x14ac:dyDescent="0.25">
      <c r="B827" s="88" t="str">
        <v/>
      </c>
      <c r="C827" s="88" t="str">
        <v/>
      </c>
      <c r="D827" s="88" t="str">
        <v/>
      </c>
      <c r="F827" s="102" t="str">
        <v/>
      </c>
      <c r="O827" s="99">
        <v>30</v>
      </c>
      <c r="P827" s="99" t="s">
        <v>221</v>
      </c>
      <c r="Q827" s="99" t="s">
        <v>242</v>
      </c>
      <c r="R827" s="99">
        <v>1</v>
      </c>
      <c r="S827" s="99" t="s">
        <v>243</v>
      </c>
      <c r="T827" s="99" t="s">
        <v>244</v>
      </c>
      <c r="U827" s="100">
        <v>7.19</v>
      </c>
    </row>
    <row r="828" spans="2:21" x14ac:dyDescent="0.25">
      <c r="B828" s="88" t="str">
        <v/>
      </c>
      <c r="C828" s="88" t="str">
        <v/>
      </c>
      <c r="D828" s="88" t="str">
        <v/>
      </c>
      <c r="F828" s="102" t="str">
        <v/>
      </c>
      <c r="O828" s="99">
        <v>30</v>
      </c>
      <c r="P828" s="99" t="s">
        <v>221</v>
      </c>
      <c r="Q828" s="99" t="s">
        <v>242</v>
      </c>
      <c r="R828" s="99">
        <v>2</v>
      </c>
      <c r="S828" s="99" t="s">
        <v>245</v>
      </c>
      <c r="T828" s="99" t="s">
        <v>246</v>
      </c>
      <c r="U828" s="100">
        <v>4.41</v>
      </c>
    </row>
    <row r="829" spans="2:21" x14ac:dyDescent="0.25">
      <c r="B829" s="88" t="str">
        <v/>
      </c>
      <c r="C829" s="88" t="str">
        <v/>
      </c>
      <c r="D829" s="88" t="str">
        <v/>
      </c>
      <c r="F829" s="102" t="str">
        <v/>
      </c>
      <c r="O829" s="99">
        <v>30</v>
      </c>
      <c r="P829" s="99" t="s">
        <v>221</v>
      </c>
      <c r="Q829" s="99" t="s">
        <v>242</v>
      </c>
      <c r="R829" s="99">
        <v>3</v>
      </c>
      <c r="S829" s="99" t="s">
        <v>247</v>
      </c>
      <c r="T829" s="99" t="s">
        <v>248</v>
      </c>
      <c r="U829" s="100">
        <v>0</v>
      </c>
    </row>
    <row r="830" spans="2:21" x14ac:dyDescent="0.25">
      <c r="B830" s="88" t="str">
        <v/>
      </c>
      <c r="C830" s="88" t="str">
        <v/>
      </c>
      <c r="D830" s="88" t="str">
        <v/>
      </c>
      <c r="F830" s="102" t="str">
        <v/>
      </c>
      <c r="O830" s="99">
        <v>30</v>
      </c>
      <c r="P830" s="99" t="s">
        <v>221</v>
      </c>
      <c r="Q830" s="99" t="s">
        <v>242</v>
      </c>
      <c r="R830" s="99">
        <v>4</v>
      </c>
      <c r="S830" s="99" t="s">
        <v>249</v>
      </c>
      <c r="T830" s="99" t="s">
        <v>250</v>
      </c>
      <c r="U830" s="100">
        <v>2.68</v>
      </c>
    </row>
    <row r="831" spans="2:21" x14ac:dyDescent="0.25">
      <c r="B831" s="88" t="str">
        <v/>
      </c>
      <c r="C831" s="88" t="str">
        <v/>
      </c>
      <c r="D831" s="88" t="str">
        <v/>
      </c>
      <c r="F831" s="102" t="str">
        <v/>
      </c>
      <c r="O831" s="99">
        <v>30</v>
      </c>
      <c r="P831" s="99" t="s">
        <v>221</v>
      </c>
      <c r="Q831" s="99" t="s">
        <v>242</v>
      </c>
      <c r="R831" s="99">
        <v>5</v>
      </c>
      <c r="S831" s="99" t="s">
        <v>251</v>
      </c>
      <c r="T831" s="99" t="s">
        <v>252</v>
      </c>
      <c r="U831" s="100">
        <v>6.92</v>
      </c>
    </row>
    <row r="832" spans="2:21" x14ac:dyDescent="0.25">
      <c r="B832" s="88" t="str">
        <v/>
      </c>
      <c r="C832" s="88" t="str">
        <v/>
      </c>
      <c r="D832" s="88" t="str">
        <v/>
      </c>
      <c r="F832" s="102" t="str">
        <v/>
      </c>
      <c r="O832" s="99">
        <v>30</v>
      </c>
      <c r="P832" s="99" t="s">
        <v>221</v>
      </c>
      <c r="Q832" s="99" t="s">
        <v>242</v>
      </c>
      <c r="R832" s="99">
        <v>6</v>
      </c>
      <c r="S832" s="99" t="s">
        <v>253</v>
      </c>
      <c r="T832" s="99" t="s">
        <v>254</v>
      </c>
      <c r="U832" s="100">
        <v>4.6399999999999997</v>
      </c>
    </row>
    <row r="833" spans="2:21" x14ac:dyDescent="0.25">
      <c r="B833" s="88" t="str">
        <v/>
      </c>
      <c r="C833" s="88" t="str">
        <v/>
      </c>
      <c r="D833" s="88" t="str">
        <v/>
      </c>
      <c r="F833" s="102" t="str">
        <v/>
      </c>
      <c r="O833" s="99">
        <v>30</v>
      </c>
      <c r="P833" s="99" t="s">
        <v>221</v>
      </c>
      <c r="Q833" s="99" t="s">
        <v>242</v>
      </c>
      <c r="R833" s="99">
        <v>7</v>
      </c>
      <c r="S833" s="99" t="s">
        <v>255</v>
      </c>
      <c r="T833" s="99" t="s">
        <v>256</v>
      </c>
      <c r="U833" s="100">
        <v>5.61</v>
      </c>
    </row>
    <row r="834" spans="2:21" x14ac:dyDescent="0.25">
      <c r="B834" s="88" t="str">
        <v/>
      </c>
      <c r="C834" s="88" t="str">
        <v/>
      </c>
      <c r="D834" s="88" t="str">
        <v/>
      </c>
      <c r="F834" s="102" t="str">
        <v/>
      </c>
      <c r="O834" s="99">
        <v>30</v>
      </c>
      <c r="P834" s="99" t="s">
        <v>221</v>
      </c>
      <c r="Q834" s="99" t="s">
        <v>242</v>
      </c>
      <c r="R834" s="99">
        <v>8</v>
      </c>
      <c r="S834" s="99" t="s">
        <v>257</v>
      </c>
      <c r="T834" s="99" t="s">
        <v>258</v>
      </c>
      <c r="U834" s="100">
        <v>6.47</v>
      </c>
    </row>
    <row r="835" spans="2:21" x14ac:dyDescent="0.25">
      <c r="B835" s="88" t="str">
        <v/>
      </c>
      <c r="C835" s="88" t="str">
        <v/>
      </c>
      <c r="D835" s="88" t="str">
        <v/>
      </c>
      <c r="F835" s="102" t="str">
        <v/>
      </c>
      <c r="O835" s="99">
        <v>31</v>
      </c>
      <c r="P835" s="99" t="s">
        <v>222</v>
      </c>
      <c r="Q835" s="99" t="s">
        <v>242</v>
      </c>
      <c r="R835" s="99">
        <v>1</v>
      </c>
      <c r="S835" s="99" t="s">
        <v>243</v>
      </c>
      <c r="T835" s="99" t="s">
        <v>244</v>
      </c>
      <c r="U835" s="100">
        <v>7.19</v>
      </c>
    </row>
    <row r="836" spans="2:21" x14ac:dyDescent="0.25">
      <c r="B836" s="88" t="str">
        <v/>
      </c>
      <c r="C836" s="88" t="str">
        <v/>
      </c>
      <c r="D836" s="88" t="str">
        <v/>
      </c>
      <c r="F836" s="102" t="str">
        <v/>
      </c>
      <c r="O836" s="99">
        <v>31</v>
      </c>
      <c r="P836" s="99" t="s">
        <v>222</v>
      </c>
      <c r="Q836" s="99" t="s">
        <v>242</v>
      </c>
      <c r="R836" s="99">
        <v>2</v>
      </c>
      <c r="S836" s="99" t="s">
        <v>245</v>
      </c>
      <c r="T836" s="99" t="s">
        <v>246</v>
      </c>
      <c r="U836" s="100">
        <v>4.41</v>
      </c>
    </row>
    <row r="837" spans="2:21" x14ac:dyDescent="0.25">
      <c r="B837" s="88" t="str">
        <v/>
      </c>
      <c r="C837" s="88" t="str">
        <v/>
      </c>
      <c r="D837" s="88" t="str">
        <v/>
      </c>
      <c r="F837" s="102" t="str">
        <v/>
      </c>
      <c r="O837" s="99">
        <v>31</v>
      </c>
      <c r="P837" s="99" t="s">
        <v>222</v>
      </c>
      <c r="Q837" s="99" t="s">
        <v>242</v>
      </c>
      <c r="R837" s="99">
        <v>3</v>
      </c>
      <c r="S837" s="99" t="s">
        <v>247</v>
      </c>
      <c r="T837" s="99" t="s">
        <v>248</v>
      </c>
      <c r="U837" s="100">
        <v>0</v>
      </c>
    </row>
    <row r="838" spans="2:21" x14ac:dyDescent="0.25">
      <c r="B838" s="88" t="str">
        <v/>
      </c>
      <c r="C838" s="88" t="str">
        <v/>
      </c>
      <c r="D838" s="88" t="str">
        <v/>
      </c>
      <c r="F838" s="102" t="str">
        <v/>
      </c>
      <c r="O838" s="99">
        <v>31</v>
      </c>
      <c r="P838" s="99" t="s">
        <v>222</v>
      </c>
      <c r="Q838" s="99" t="s">
        <v>242</v>
      </c>
      <c r="R838" s="99">
        <v>4</v>
      </c>
      <c r="S838" s="99" t="s">
        <v>249</v>
      </c>
      <c r="T838" s="99" t="s">
        <v>250</v>
      </c>
      <c r="U838" s="100">
        <v>2.68</v>
      </c>
    </row>
    <row r="839" spans="2:21" x14ac:dyDescent="0.25">
      <c r="B839" s="88" t="str">
        <v/>
      </c>
      <c r="C839" s="88" t="str">
        <v/>
      </c>
      <c r="D839" s="88" t="str">
        <v/>
      </c>
      <c r="F839" s="102" t="str">
        <v/>
      </c>
      <c r="O839" s="99">
        <v>31</v>
      </c>
      <c r="P839" s="99" t="s">
        <v>222</v>
      </c>
      <c r="Q839" s="99" t="s">
        <v>242</v>
      </c>
      <c r="R839" s="99">
        <v>5</v>
      </c>
      <c r="S839" s="99" t="s">
        <v>251</v>
      </c>
      <c r="T839" s="99" t="s">
        <v>252</v>
      </c>
      <c r="U839" s="100">
        <v>6.92</v>
      </c>
    </row>
    <row r="840" spans="2:21" x14ac:dyDescent="0.25">
      <c r="B840" s="88" t="str">
        <v/>
      </c>
      <c r="C840" s="88" t="str">
        <v/>
      </c>
      <c r="D840" s="88" t="str">
        <v/>
      </c>
      <c r="F840" s="102" t="str">
        <v/>
      </c>
      <c r="O840" s="99">
        <v>31</v>
      </c>
      <c r="P840" s="99" t="s">
        <v>222</v>
      </c>
      <c r="Q840" s="99" t="s">
        <v>242</v>
      </c>
      <c r="R840" s="99">
        <v>6</v>
      </c>
      <c r="S840" s="99" t="s">
        <v>253</v>
      </c>
      <c r="T840" s="99" t="s">
        <v>254</v>
      </c>
      <c r="U840" s="100">
        <v>4.6399999999999997</v>
      </c>
    </row>
    <row r="841" spans="2:21" x14ac:dyDescent="0.25">
      <c r="B841" s="88" t="str">
        <v/>
      </c>
      <c r="C841" s="88" t="str">
        <v/>
      </c>
      <c r="D841" s="88" t="str">
        <v/>
      </c>
      <c r="F841" s="102" t="str">
        <v/>
      </c>
      <c r="O841" s="99">
        <v>31</v>
      </c>
      <c r="P841" s="99" t="s">
        <v>222</v>
      </c>
      <c r="Q841" s="99" t="s">
        <v>242</v>
      </c>
      <c r="R841" s="99">
        <v>7</v>
      </c>
      <c r="S841" s="99" t="s">
        <v>255</v>
      </c>
      <c r="T841" s="99" t="s">
        <v>256</v>
      </c>
      <c r="U841" s="100">
        <v>5.61</v>
      </c>
    </row>
    <row r="842" spans="2:21" x14ac:dyDescent="0.25">
      <c r="B842" s="88" t="str">
        <v/>
      </c>
      <c r="C842" s="88" t="str">
        <v/>
      </c>
      <c r="D842" s="88" t="str">
        <v/>
      </c>
      <c r="F842" s="102" t="str">
        <v/>
      </c>
      <c r="O842" s="99">
        <v>31</v>
      </c>
      <c r="P842" s="99" t="s">
        <v>222</v>
      </c>
      <c r="Q842" s="99" t="s">
        <v>242</v>
      </c>
      <c r="R842" s="99">
        <v>8</v>
      </c>
      <c r="S842" s="99" t="s">
        <v>257</v>
      </c>
      <c r="T842" s="99" t="s">
        <v>258</v>
      </c>
      <c r="U842" s="100">
        <v>6.47</v>
      </c>
    </row>
    <row r="843" spans="2:21" x14ac:dyDescent="0.25">
      <c r="B843" s="88" t="str">
        <v/>
      </c>
      <c r="C843" s="88" t="str">
        <v/>
      </c>
      <c r="D843" s="88" t="str">
        <v/>
      </c>
      <c r="F843" s="102" t="str">
        <v/>
      </c>
      <c r="O843" s="99">
        <v>32</v>
      </c>
      <c r="P843" s="99" t="s">
        <v>223</v>
      </c>
      <c r="Q843" s="99" t="s">
        <v>242</v>
      </c>
      <c r="R843" s="99">
        <v>1</v>
      </c>
      <c r="S843" s="99" t="s">
        <v>243</v>
      </c>
      <c r="T843" s="99" t="s">
        <v>244</v>
      </c>
      <c r="U843" s="100">
        <v>7.19</v>
      </c>
    </row>
    <row r="844" spans="2:21" x14ac:dyDescent="0.25">
      <c r="B844" s="88" t="str">
        <v/>
      </c>
      <c r="C844" s="88" t="str">
        <v/>
      </c>
      <c r="D844" s="88" t="str">
        <v/>
      </c>
      <c r="F844" s="102" t="str">
        <v/>
      </c>
      <c r="O844" s="99">
        <v>32</v>
      </c>
      <c r="P844" s="99" t="s">
        <v>223</v>
      </c>
      <c r="Q844" s="99" t="s">
        <v>242</v>
      </c>
      <c r="R844" s="99">
        <v>2</v>
      </c>
      <c r="S844" s="99" t="s">
        <v>245</v>
      </c>
      <c r="T844" s="99" t="s">
        <v>246</v>
      </c>
      <c r="U844" s="100">
        <v>4.41</v>
      </c>
    </row>
    <row r="845" spans="2:21" x14ac:dyDescent="0.25">
      <c r="B845" s="88" t="str">
        <v/>
      </c>
      <c r="C845" s="88" t="str">
        <v/>
      </c>
      <c r="D845" s="88" t="str">
        <v/>
      </c>
      <c r="F845" s="102" t="str">
        <v/>
      </c>
      <c r="O845" s="99">
        <v>32</v>
      </c>
      <c r="P845" s="99" t="s">
        <v>223</v>
      </c>
      <c r="Q845" s="99" t="s">
        <v>242</v>
      </c>
      <c r="R845" s="99">
        <v>3</v>
      </c>
      <c r="S845" s="99" t="s">
        <v>247</v>
      </c>
      <c r="T845" s="99" t="s">
        <v>248</v>
      </c>
      <c r="U845" s="100">
        <v>0</v>
      </c>
    </row>
    <row r="846" spans="2:21" x14ac:dyDescent="0.25">
      <c r="B846" s="88" t="str">
        <v/>
      </c>
      <c r="C846" s="88" t="str">
        <v/>
      </c>
      <c r="D846" s="88" t="str">
        <v/>
      </c>
      <c r="F846" s="102" t="str">
        <v/>
      </c>
      <c r="O846" s="99">
        <v>32</v>
      </c>
      <c r="P846" s="99" t="s">
        <v>223</v>
      </c>
      <c r="Q846" s="99" t="s">
        <v>242</v>
      </c>
      <c r="R846" s="99">
        <v>4</v>
      </c>
      <c r="S846" s="99" t="s">
        <v>249</v>
      </c>
      <c r="T846" s="99" t="s">
        <v>250</v>
      </c>
      <c r="U846" s="100">
        <v>2.68</v>
      </c>
    </row>
    <row r="847" spans="2:21" x14ac:dyDescent="0.25">
      <c r="B847" s="88" t="str">
        <v/>
      </c>
      <c r="C847" s="88" t="str">
        <v/>
      </c>
      <c r="D847" s="88" t="str">
        <v/>
      </c>
      <c r="F847" s="102" t="str">
        <v/>
      </c>
      <c r="O847" s="99">
        <v>32</v>
      </c>
      <c r="P847" s="99" t="s">
        <v>223</v>
      </c>
      <c r="Q847" s="99" t="s">
        <v>242</v>
      </c>
      <c r="R847" s="99">
        <v>5</v>
      </c>
      <c r="S847" s="99" t="s">
        <v>251</v>
      </c>
      <c r="T847" s="99" t="s">
        <v>252</v>
      </c>
      <c r="U847" s="100">
        <v>6.92</v>
      </c>
    </row>
    <row r="848" spans="2:21" x14ac:dyDescent="0.25">
      <c r="B848" s="88" t="str">
        <v/>
      </c>
      <c r="C848" s="88" t="str">
        <v/>
      </c>
      <c r="D848" s="88" t="str">
        <v/>
      </c>
      <c r="F848" s="102" t="str">
        <v/>
      </c>
      <c r="O848" s="99">
        <v>32</v>
      </c>
      <c r="P848" s="99" t="s">
        <v>223</v>
      </c>
      <c r="Q848" s="99" t="s">
        <v>242</v>
      </c>
      <c r="R848" s="99">
        <v>6</v>
      </c>
      <c r="S848" s="99" t="s">
        <v>253</v>
      </c>
      <c r="T848" s="99" t="s">
        <v>254</v>
      </c>
      <c r="U848" s="100">
        <v>4.6399999999999997</v>
      </c>
    </row>
    <row r="849" spans="2:21" x14ac:dyDescent="0.25">
      <c r="B849" s="88" t="str">
        <v/>
      </c>
      <c r="C849" s="88" t="str">
        <v/>
      </c>
      <c r="D849" s="88" t="str">
        <v/>
      </c>
      <c r="F849" s="102" t="str">
        <v/>
      </c>
      <c r="O849" s="99">
        <v>32</v>
      </c>
      <c r="P849" s="99" t="s">
        <v>223</v>
      </c>
      <c r="Q849" s="99" t="s">
        <v>242</v>
      </c>
      <c r="R849" s="99">
        <v>7</v>
      </c>
      <c r="S849" s="99" t="s">
        <v>255</v>
      </c>
      <c r="T849" s="99" t="s">
        <v>256</v>
      </c>
      <c r="U849" s="100">
        <v>5.61</v>
      </c>
    </row>
    <row r="850" spans="2:21" x14ac:dyDescent="0.25">
      <c r="B850" s="88" t="str">
        <v/>
      </c>
      <c r="C850" s="88" t="str">
        <v/>
      </c>
      <c r="D850" s="88" t="str">
        <v/>
      </c>
      <c r="F850" s="102" t="str">
        <v/>
      </c>
      <c r="O850" s="99">
        <v>32</v>
      </c>
      <c r="P850" s="99" t="s">
        <v>223</v>
      </c>
      <c r="Q850" s="99" t="s">
        <v>242</v>
      </c>
      <c r="R850" s="99">
        <v>8</v>
      </c>
      <c r="S850" s="99" t="s">
        <v>257</v>
      </c>
      <c r="T850" s="99" t="s">
        <v>258</v>
      </c>
      <c r="U850" s="100">
        <v>6.47</v>
      </c>
    </row>
    <row r="851" spans="2:21" x14ac:dyDescent="0.25">
      <c r="B851" s="88" t="str">
        <v/>
      </c>
      <c r="C851" s="88" t="str">
        <v/>
      </c>
      <c r="D851" s="88" t="str">
        <v/>
      </c>
      <c r="F851" s="102" t="str">
        <v/>
      </c>
      <c r="O851" s="99">
        <v>33</v>
      </c>
      <c r="P851" s="99" t="s">
        <v>224</v>
      </c>
      <c r="Q851" s="99" t="s">
        <v>242</v>
      </c>
      <c r="R851" s="99">
        <v>1</v>
      </c>
      <c r="S851" s="99" t="s">
        <v>243</v>
      </c>
      <c r="T851" s="99" t="s">
        <v>244</v>
      </c>
      <c r="U851" s="100">
        <v>7.19</v>
      </c>
    </row>
    <row r="852" spans="2:21" x14ac:dyDescent="0.25">
      <c r="B852" s="88" t="str">
        <v/>
      </c>
      <c r="C852" s="88" t="str">
        <v/>
      </c>
      <c r="D852" s="88" t="str">
        <v/>
      </c>
      <c r="F852" s="102" t="str">
        <v/>
      </c>
      <c r="O852" s="99">
        <v>33</v>
      </c>
      <c r="P852" s="99" t="s">
        <v>224</v>
      </c>
      <c r="Q852" s="99" t="s">
        <v>242</v>
      </c>
      <c r="R852" s="99">
        <v>2</v>
      </c>
      <c r="S852" s="99" t="s">
        <v>245</v>
      </c>
      <c r="T852" s="99" t="s">
        <v>246</v>
      </c>
      <c r="U852" s="100">
        <v>4.41</v>
      </c>
    </row>
    <row r="853" spans="2:21" x14ac:dyDescent="0.25">
      <c r="B853" s="88" t="str">
        <v/>
      </c>
      <c r="C853" s="88" t="str">
        <v/>
      </c>
      <c r="D853" s="88" t="str">
        <v/>
      </c>
      <c r="F853" s="102" t="str">
        <v/>
      </c>
      <c r="O853" s="99">
        <v>33</v>
      </c>
      <c r="P853" s="99" t="s">
        <v>224</v>
      </c>
      <c r="Q853" s="99" t="s">
        <v>242</v>
      </c>
      <c r="R853" s="99">
        <v>3</v>
      </c>
      <c r="S853" s="99" t="s">
        <v>247</v>
      </c>
      <c r="T853" s="99" t="s">
        <v>248</v>
      </c>
      <c r="U853" s="100">
        <v>0</v>
      </c>
    </row>
    <row r="854" spans="2:21" x14ac:dyDescent="0.25">
      <c r="B854" s="88" t="str">
        <v/>
      </c>
      <c r="C854" s="88" t="str">
        <v/>
      </c>
      <c r="D854" s="88" t="str">
        <v/>
      </c>
      <c r="F854" s="102" t="str">
        <v/>
      </c>
      <c r="O854" s="99">
        <v>33</v>
      </c>
      <c r="P854" s="99" t="s">
        <v>224</v>
      </c>
      <c r="Q854" s="99" t="s">
        <v>242</v>
      </c>
      <c r="R854" s="99">
        <v>4</v>
      </c>
      <c r="S854" s="99" t="s">
        <v>249</v>
      </c>
      <c r="T854" s="99" t="s">
        <v>250</v>
      </c>
      <c r="U854" s="100">
        <v>2.68</v>
      </c>
    </row>
    <row r="855" spans="2:21" x14ac:dyDescent="0.25">
      <c r="B855" s="88" t="str">
        <v/>
      </c>
      <c r="C855" s="88" t="str">
        <v/>
      </c>
      <c r="D855" s="88" t="str">
        <v/>
      </c>
      <c r="F855" s="102" t="str">
        <v/>
      </c>
      <c r="O855" s="99">
        <v>33</v>
      </c>
      <c r="P855" s="99" t="s">
        <v>224</v>
      </c>
      <c r="Q855" s="99" t="s">
        <v>242</v>
      </c>
      <c r="R855" s="99">
        <v>5</v>
      </c>
      <c r="S855" s="99" t="s">
        <v>251</v>
      </c>
      <c r="T855" s="99" t="s">
        <v>252</v>
      </c>
      <c r="U855" s="100">
        <v>6.92</v>
      </c>
    </row>
    <row r="856" spans="2:21" x14ac:dyDescent="0.25">
      <c r="B856" s="88" t="str">
        <v/>
      </c>
      <c r="C856" s="88" t="str">
        <v/>
      </c>
      <c r="D856" s="88" t="str">
        <v/>
      </c>
      <c r="F856" s="102" t="str">
        <v/>
      </c>
      <c r="O856" s="99">
        <v>33</v>
      </c>
      <c r="P856" s="99" t="s">
        <v>224</v>
      </c>
      <c r="Q856" s="99" t="s">
        <v>242</v>
      </c>
      <c r="R856" s="99">
        <v>6</v>
      </c>
      <c r="S856" s="99" t="s">
        <v>253</v>
      </c>
      <c r="T856" s="99" t="s">
        <v>254</v>
      </c>
      <c r="U856" s="100">
        <v>4.6399999999999997</v>
      </c>
    </row>
    <row r="857" spans="2:21" x14ac:dyDescent="0.25">
      <c r="B857" s="88" t="str">
        <v/>
      </c>
      <c r="C857" s="88" t="str">
        <v/>
      </c>
      <c r="D857" s="88" t="str">
        <v/>
      </c>
      <c r="F857" s="102" t="str">
        <v/>
      </c>
      <c r="O857" s="99">
        <v>33</v>
      </c>
      <c r="P857" s="99" t="s">
        <v>224</v>
      </c>
      <c r="Q857" s="99" t="s">
        <v>242</v>
      </c>
      <c r="R857" s="99">
        <v>7</v>
      </c>
      <c r="S857" s="99" t="s">
        <v>255</v>
      </c>
      <c r="T857" s="99" t="s">
        <v>256</v>
      </c>
      <c r="U857" s="100">
        <v>5.61</v>
      </c>
    </row>
    <row r="858" spans="2:21" x14ac:dyDescent="0.25">
      <c r="B858" s="88" t="str">
        <v/>
      </c>
      <c r="C858" s="88" t="str">
        <v/>
      </c>
      <c r="D858" s="88" t="str">
        <v/>
      </c>
      <c r="F858" s="102" t="str">
        <v/>
      </c>
      <c r="O858" s="99">
        <v>33</v>
      </c>
      <c r="P858" s="99" t="s">
        <v>224</v>
      </c>
      <c r="Q858" s="99" t="s">
        <v>242</v>
      </c>
      <c r="R858" s="99">
        <v>8</v>
      </c>
      <c r="S858" s="99" t="s">
        <v>257</v>
      </c>
      <c r="T858" s="99" t="s">
        <v>258</v>
      </c>
      <c r="U858" s="100">
        <v>6.47</v>
      </c>
    </row>
    <row r="859" spans="2:21" x14ac:dyDescent="0.25">
      <c r="B859" s="88" t="str">
        <v/>
      </c>
      <c r="C859" s="88" t="str">
        <v/>
      </c>
      <c r="D859" s="88" t="str">
        <v/>
      </c>
      <c r="F859" s="102" t="str">
        <v/>
      </c>
      <c r="O859" s="99">
        <v>34</v>
      </c>
      <c r="P859" s="99" t="s">
        <v>225</v>
      </c>
      <c r="Q859" s="99" t="s">
        <v>242</v>
      </c>
      <c r="R859" s="99">
        <v>1</v>
      </c>
      <c r="S859" s="99" t="s">
        <v>243</v>
      </c>
      <c r="T859" s="99" t="s">
        <v>244</v>
      </c>
      <c r="U859" s="100">
        <v>7.19</v>
      </c>
    </row>
    <row r="860" spans="2:21" x14ac:dyDescent="0.25">
      <c r="B860" s="88" t="str">
        <v/>
      </c>
      <c r="C860" s="88" t="str">
        <v/>
      </c>
      <c r="D860" s="88" t="str">
        <v/>
      </c>
      <c r="F860" s="102" t="str">
        <v/>
      </c>
      <c r="O860" s="99">
        <v>34</v>
      </c>
      <c r="P860" s="99" t="s">
        <v>225</v>
      </c>
      <c r="Q860" s="99" t="s">
        <v>242</v>
      </c>
      <c r="R860" s="99">
        <v>2</v>
      </c>
      <c r="S860" s="99" t="s">
        <v>245</v>
      </c>
      <c r="T860" s="99" t="s">
        <v>246</v>
      </c>
      <c r="U860" s="100">
        <v>4.41</v>
      </c>
    </row>
    <row r="861" spans="2:21" x14ac:dyDescent="0.25">
      <c r="B861" s="88" t="str">
        <v/>
      </c>
      <c r="C861" s="88" t="str">
        <v/>
      </c>
      <c r="D861" s="88" t="str">
        <v/>
      </c>
      <c r="F861" s="102" t="str">
        <v/>
      </c>
      <c r="O861" s="99">
        <v>34</v>
      </c>
      <c r="P861" s="99" t="s">
        <v>225</v>
      </c>
      <c r="Q861" s="99" t="s">
        <v>242</v>
      </c>
      <c r="R861" s="99">
        <v>3</v>
      </c>
      <c r="S861" s="99" t="s">
        <v>247</v>
      </c>
      <c r="T861" s="99" t="s">
        <v>248</v>
      </c>
      <c r="U861" s="100">
        <v>0</v>
      </c>
    </row>
    <row r="862" spans="2:21" x14ac:dyDescent="0.25">
      <c r="B862" s="88" t="str">
        <v/>
      </c>
      <c r="C862" s="88" t="str">
        <v/>
      </c>
      <c r="D862" s="88" t="str">
        <v/>
      </c>
      <c r="F862" s="102" t="str">
        <v/>
      </c>
      <c r="O862" s="99">
        <v>34</v>
      </c>
      <c r="P862" s="99" t="s">
        <v>225</v>
      </c>
      <c r="Q862" s="99" t="s">
        <v>242</v>
      </c>
      <c r="R862" s="99">
        <v>4</v>
      </c>
      <c r="S862" s="99" t="s">
        <v>249</v>
      </c>
      <c r="T862" s="99" t="s">
        <v>250</v>
      </c>
      <c r="U862" s="100">
        <v>2.68</v>
      </c>
    </row>
    <row r="863" spans="2:21" x14ac:dyDescent="0.25">
      <c r="B863" s="88" t="str">
        <v/>
      </c>
      <c r="C863" s="88" t="str">
        <v/>
      </c>
      <c r="D863" s="88" t="str">
        <v/>
      </c>
      <c r="F863" s="102" t="str">
        <v/>
      </c>
      <c r="O863" s="99">
        <v>34</v>
      </c>
      <c r="P863" s="99" t="s">
        <v>225</v>
      </c>
      <c r="Q863" s="99" t="s">
        <v>242</v>
      </c>
      <c r="R863" s="99">
        <v>5</v>
      </c>
      <c r="S863" s="99" t="s">
        <v>251</v>
      </c>
      <c r="T863" s="99" t="s">
        <v>252</v>
      </c>
      <c r="U863" s="100">
        <v>6.92</v>
      </c>
    </row>
    <row r="864" spans="2:21" x14ac:dyDescent="0.25">
      <c r="B864" s="88" t="str">
        <v/>
      </c>
      <c r="C864" s="88" t="str">
        <v/>
      </c>
      <c r="D864" s="88" t="str">
        <v/>
      </c>
      <c r="F864" s="102" t="str">
        <v/>
      </c>
      <c r="O864" s="99">
        <v>34</v>
      </c>
      <c r="P864" s="99" t="s">
        <v>225</v>
      </c>
      <c r="Q864" s="99" t="s">
        <v>242</v>
      </c>
      <c r="R864" s="99">
        <v>6</v>
      </c>
      <c r="S864" s="99" t="s">
        <v>253</v>
      </c>
      <c r="T864" s="99" t="s">
        <v>254</v>
      </c>
      <c r="U864" s="100">
        <v>4.6399999999999997</v>
      </c>
    </row>
    <row r="865" spans="2:21" x14ac:dyDescent="0.25">
      <c r="B865" s="88" t="str">
        <v/>
      </c>
      <c r="C865" s="88" t="str">
        <v/>
      </c>
      <c r="D865" s="88" t="str">
        <v/>
      </c>
      <c r="F865" s="102" t="str">
        <v/>
      </c>
      <c r="O865" s="99">
        <v>34</v>
      </c>
      <c r="P865" s="99" t="s">
        <v>225</v>
      </c>
      <c r="Q865" s="99" t="s">
        <v>242</v>
      </c>
      <c r="R865" s="99">
        <v>7</v>
      </c>
      <c r="S865" s="99" t="s">
        <v>255</v>
      </c>
      <c r="T865" s="99" t="s">
        <v>256</v>
      </c>
      <c r="U865" s="100">
        <v>5.61</v>
      </c>
    </row>
    <row r="866" spans="2:21" x14ac:dyDescent="0.25">
      <c r="B866" s="88" t="str">
        <v/>
      </c>
      <c r="C866" s="88" t="str">
        <v/>
      </c>
      <c r="D866" s="88" t="str">
        <v/>
      </c>
      <c r="F866" s="102" t="str">
        <v/>
      </c>
      <c r="O866" s="99">
        <v>34</v>
      </c>
      <c r="P866" s="99" t="s">
        <v>225</v>
      </c>
      <c r="Q866" s="99" t="s">
        <v>242</v>
      </c>
      <c r="R866" s="99">
        <v>8</v>
      </c>
      <c r="S866" s="99" t="s">
        <v>257</v>
      </c>
      <c r="T866" s="99" t="s">
        <v>258</v>
      </c>
      <c r="U866" s="100">
        <v>6.47</v>
      </c>
    </row>
    <row r="867" spans="2:21" x14ac:dyDescent="0.25">
      <c r="B867" s="88" t="str">
        <v/>
      </c>
      <c r="C867" s="88" t="str">
        <v/>
      </c>
      <c r="D867" s="88" t="str">
        <v/>
      </c>
      <c r="F867" s="102" t="str">
        <v/>
      </c>
      <c r="O867" s="99">
        <v>35</v>
      </c>
      <c r="P867" s="99" t="s">
        <v>226</v>
      </c>
      <c r="Q867" s="99" t="s">
        <v>242</v>
      </c>
      <c r="R867" s="99">
        <v>1</v>
      </c>
      <c r="S867" s="99" t="s">
        <v>243</v>
      </c>
      <c r="T867" s="99" t="s">
        <v>244</v>
      </c>
      <c r="U867" s="100">
        <v>7.19</v>
      </c>
    </row>
    <row r="868" spans="2:21" x14ac:dyDescent="0.25">
      <c r="B868" s="88" t="str">
        <v/>
      </c>
      <c r="C868" s="88" t="str">
        <v/>
      </c>
      <c r="D868" s="88" t="str">
        <v/>
      </c>
      <c r="F868" s="102" t="str">
        <v/>
      </c>
      <c r="O868" s="99">
        <v>35</v>
      </c>
      <c r="P868" s="99" t="s">
        <v>226</v>
      </c>
      <c r="Q868" s="99" t="s">
        <v>242</v>
      </c>
      <c r="R868" s="99">
        <v>2</v>
      </c>
      <c r="S868" s="99" t="s">
        <v>245</v>
      </c>
      <c r="T868" s="99" t="s">
        <v>246</v>
      </c>
      <c r="U868" s="100">
        <v>4.41</v>
      </c>
    </row>
    <row r="869" spans="2:21" x14ac:dyDescent="0.25">
      <c r="B869" s="88" t="str">
        <v/>
      </c>
      <c r="C869" s="88" t="str">
        <v/>
      </c>
      <c r="D869" s="88" t="str">
        <v/>
      </c>
      <c r="F869" s="102" t="str">
        <v/>
      </c>
      <c r="O869" s="99">
        <v>35</v>
      </c>
      <c r="P869" s="99" t="s">
        <v>226</v>
      </c>
      <c r="Q869" s="99" t="s">
        <v>242</v>
      </c>
      <c r="R869" s="99">
        <v>3</v>
      </c>
      <c r="S869" s="99" t="s">
        <v>247</v>
      </c>
      <c r="T869" s="99" t="s">
        <v>248</v>
      </c>
      <c r="U869" s="100">
        <v>0</v>
      </c>
    </row>
    <row r="870" spans="2:21" x14ac:dyDescent="0.25">
      <c r="B870" s="88" t="str">
        <v/>
      </c>
      <c r="C870" s="88" t="str">
        <v/>
      </c>
      <c r="D870" s="88" t="str">
        <v/>
      </c>
      <c r="F870" s="102" t="str">
        <v/>
      </c>
      <c r="O870" s="99">
        <v>35</v>
      </c>
      <c r="P870" s="99" t="s">
        <v>226</v>
      </c>
      <c r="Q870" s="99" t="s">
        <v>242</v>
      </c>
      <c r="R870" s="99">
        <v>4</v>
      </c>
      <c r="S870" s="99" t="s">
        <v>249</v>
      </c>
      <c r="T870" s="99" t="s">
        <v>250</v>
      </c>
      <c r="U870" s="100">
        <v>2.68</v>
      </c>
    </row>
    <row r="871" spans="2:21" x14ac:dyDescent="0.25">
      <c r="B871" s="88" t="str">
        <v/>
      </c>
      <c r="C871" s="88" t="str">
        <v/>
      </c>
      <c r="D871" s="88" t="str">
        <v/>
      </c>
      <c r="F871" s="102" t="str">
        <v/>
      </c>
      <c r="O871" s="99">
        <v>35</v>
      </c>
      <c r="P871" s="99" t="s">
        <v>226</v>
      </c>
      <c r="Q871" s="99" t="s">
        <v>242</v>
      </c>
      <c r="R871" s="99">
        <v>5</v>
      </c>
      <c r="S871" s="99" t="s">
        <v>251</v>
      </c>
      <c r="T871" s="99" t="s">
        <v>252</v>
      </c>
      <c r="U871" s="100">
        <v>6.92</v>
      </c>
    </row>
    <row r="872" spans="2:21" x14ac:dyDescent="0.25">
      <c r="B872" s="88" t="str">
        <v/>
      </c>
      <c r="C872" s="88" t="str">
        <v/>
      </c>
      <c r="D872" s="88" t="str">
        <v/>
      </c>
      <c r="F872" s="102" t="str">
        <v/>
      </c>
      <c r="O872" s="99">
        <v>35</v>
      </c>
      <c r="P872" s="99" t="s">
        <v>226</v>
      </c>
      <c r="Q872" s="99" t="s">
        <v>242</v>
      </c>
      <c r="R872" s="99">
        <v>6</v>
      </c>
      <c r="S872" s="99" t="s">
        <v>253</v>
      </c>
      <c r="T872" s="99" t="s">
        <v>254</v>
      </c>
      <c r="U872" s="100">
        <v>4.6399999999999997</v>
      </c>
    </row>
    <row r="873" spans="2:21" x14ac:dyDescent="0.25">
      <c r="B873" s="88" t="str">
        <v/>
      </c>
      <c r="C873" s="88" t="str">
        <v/>
      </c>
      <c r="D873" s="88" t="str">
        <v/>
      </c>
      <c r="F873" s="102" t="str">
        <v/>
      </c>
      <c r="O873" s="99">
        <v>35</v>
      </c>
      <c r="P873" s="99" t="s">
        <v>226</v>
      </c>
      <c r="Q873" s="99" t="s">
        <v>242</v>
      </c>
      <c r="R873" s="99">
        <v>7</v>
      </c>
      <c r="S873" s="99" t="s">
        <v>255</v>
      </c>
      <c r="T873" s="99" t="s">
        <v>256</v>
      </c>
      <c r="U873" s="100">
        <v>5.61</v>
      </c>
    </row>
    <row r="874" spans="2:21" x14ac:dyDescent="0.25">
      <c r="B874" s="88" t="str">
        <v/>
      </c>
      <c r="C874" s="88" t="str">
        <v/>
      </c>
      <c r="D874" s="88" t="str">
        <v/>
      </c>
      <c r="F874" s="102" t="str">
        <v/>
      </c>
      <c r="O874" s="99">
        <v>35</v>
      </c>
      <c r="P874" s="99" t="s">
        <v>226</v>
      </c>
      <c r="Q874" s="99" t="s">
        <v>242</v>
      </c>
      <c r="R874" s="99">
        <v>8</v>
      </c>
      <c r="S874" s="99" t="s">
        <v>257</v>
      </c>
      <c r="T874" s="99" t="s">
        <v>258</v>
      </c>
      <c r="U874" s="100">
        <v>6.47</v>
      </c>
    </row>
    <row r="875" spans="2:21" x14ac:dyDescent="0.25">
      <c r="B875" s="88" t="str">
        <v/>
      </c>
      <c r="C875" s="88" t="str">
        <v/>
      </c>
      <c r="D875" s="88" t="str">
        <v/>
      </c>
      <c r="F875" s="102" t="str">
        <v/>
      </c>
      <c r="O875" s="99">
        <v>36</v>
      </c>
      <c r="P875" s="99" t="s">
        <v>227</v>
      </c>
      <c r="Q875" s="99" t="s">
        <v>242</v>
      </c>
      <c r="R875" s="99">
        <v>1</v>
      </c>
      <c r="S875" s="99" t="s">
        <v>243</v>
      </c>
      <c r="T875" s="99" t="s">
        <v>244</v>
      </c>
      <c r="U875" s="100">
        <v>7.19</v>
      </c>
    </row>
    <row r="876" spans="2:21" x14ac:dyDescent="0.25">
      <c r="B876" s="88" t="str">
        <v/>
      </c>
      <c r="C876" s="88" t="str">
        <v/>
      </c>
      <c r="D876" s="88" t="str">
        <v/>
      </c>
      <c r="F876" s="102" t="str">
        <v/>
      </c>
      <c r="O876" s="99">
        <v>36</v>
      </c>
      <c r="P876" s="99" t="s">
        <v>227</v>
      </c>
      <c r="Q876" s="99" t="s">
        <v>242</v>
      </c>
      <c r="R876" s="99">
        <v>2</v>
      </c>
      <c r="S876" s="99" t="s">
        <v>245</v>
      </c>
      <c r="T876" s="99" t="s">
        <v>246</v>
      </c>
      <c r="U876" s="100">
        <v>4.41</v>
      </c>
    </row>
    <row r="877" spans="2:21" x14ac:dyDescent="0.25">
      <c r="B877" s="88" t="str">
        <v/>
      </c>
      <c r="C877" s="88" t="str">
        <v/>
      </c>
      <c r="D877" s="88" t="str">
        <v/>
      </c>
      <c r="F877" s="102" t="str">
        <v/>
      </c>
      <c r="O877" s="99">
        <v>36</v>
      </c>
      <c r="P877" s="99" t="s">
        <v>227</v>
      </c>
      <c r="Q877" s="99" t="s">
        <v>242</v>
      </c>
      <c r="R877" s="99">
        <v>3</v>
      </c>
      <c r="S877" s="99" t="s">
        <v>247</v>
      </c>
      <c r="T877" s="99" t="s">
        <v>248</v>
      </c>
      <c r="U877" s="100">
        <v>0</v>
      </c>
    </row>
    <row r="878" spans="2:21" x14ac:dyDescent="0.25">
      <c r="B878" s="88" t="str">
        <v/>
      </c>
      <c r="C878" s="88" t="str">
        <v/>
      </c>
      <c r="D878" s="88" t="str">
        <v/>
      </c>
      <c r="F878" s="102" t="str">
        <v/>
      </c>
      <c r="O878" s="99">
        <v>36</v>
      </c>
      <c r="P878" s="99" t="s">
        <v>227</v>
      </c>
      <c r="Q878" s="99" t="s">
        <v>242</v>
      </c>
      <c r="R878" s="99">
        <v>4</v>
      </c>
      <c r="S878" s="99" t="s">
        <v>249</v>
      </c>
      <c r="T878" s="99" t="s">
        <v>250</v>
      </c>
      <c r="U878" s="100">
        <v>2.68</v>
      </c>
    </row>
    <row r="879" spans="2:21" x14ac:dyDescent="0.25">
      <c r="B879" s="88" t="str">
        <v/>
      </c>
      <c r="C879" s="88" t="str">
        <v/>
      </c>
      <c r="D879" s="88" t="str">
        <v/>
      </c>
      <c r="F879" s="102" t="str">
        <v/>
      </c>
      <c r="O879" s="99">
        <v>36</v>
      </c>
      <c r="P879" s="99" t="s">
        <v>227</v>
      </c>
      <c r="Q879" s="99" t="s">
        <v>242</v>
      </c>
      <c r="R879" s="99">
        <v>5</v>
      </c>
      <c r="S879" s="99" t="s">
        <v>251</v>
      </c>
      <c r="T879" s="99" t="s">
        <v>252</v>
      </c>
      <c r="U879" s="100">
        <v>6.92</v>
      </c>
    </row>
    <row r="880" spans="2:21" x14ac:dyDescent="0.25">
      <c r="B880" s="88" t="str">
        <v/>
      </c>
      <c r="C880" s="88" t="str">
        <v/>
      </c>
      <c r="D880" s="88" t="str">
        <v/>
      </c>
      <c r="F880" s="102" t="str">
        <v/>
      </c>
      <c r="O880" s="99">
        <v>36</v>
      </c>
      <c r="P880" s="99" t="s">
        <v>227</v>
      </c>
      <c r="Q880" s="99" t="s">
        <v>242</v>
      </c>
      <c r="R880" s="99">
        <v>6</v>
      </c>
      <c r="S880" s="99" t="s">
        <v>253</v>
      </c>
      <c r="T880" s="99" t="s">
        <v>254</v>
      </c>
      <c r="U880" s="100">
        <v>4.6399999999999997</v>
      </c>
    </row>
    <row r="881" spans="2:21" x14ac:dyDescent="0.25">
      <c r="B881" s="88" t="str">
        <v/>
      </c>
      <c r="C881" s="88" t="str">
        <v/>
      </c>
      <c r="D881" s="88" t="str">
        <v/>
      </c>
      <c r="F881" s="102" t="str">
        <v/>
      </c>
      <c r="O881" s="99">
        <v>36</v>
      </c>
      <c r="P881" s="99" t="s">
        <v>227</v>
      </c>
      <c r="Q881" s="99" t="s">
        <v>242</v>
      </c>
      <c r="R881" s="99">
        <v>7</v>
      </c>
      <c r="S881" s="99" t="s">
        <v>255</v>
      </c>
      <c r="T881" s="99" t="s">
        <v>256</v>
      </c>
      <c r="U881" s="100">
        <v>5.61</v>
      </c>
    </row>
    <row r="882" spans="2:21" x14ac:dyDescent="0.25">
      <c r="B882" s="88" t="str">
        <v/>
      </c>
      <c r="C882" s="88" t="str">
        <v/>
      </c>
      <c r="D882" s="88" t="str">
        <v/>
      </c>
      <c r="F882" s="102" t="str">
        <v/>
      </c>
      <c r="O882" s="99">
        <v>36</v>
      </c>
      <c r="P882" s="99" t="s">
        <v>227</v>
      </c>
      <c r="Q882" s="99" t="s">
        <v>242</v>
      </c>
      <c r="R882" s="99">
        <v>8</v>
      </c>
      <c r="S882" s="99" t="s">
        <v>257</v>
      </c>
      <c r="T882" s="99" t="s">
        <v>258</v>
      </c>
      <c r="U882" s="100">
        <v>6.47</v>
      </c>
    </row>
    <row r="883" spans="2:21" x14ac:dyDescent="0.25">
      <c r="B883" s="88" t="str">
        <v/>
      </c>
      <c r="C883" s="88" t="str">
        <v/>
      </c>
      <c r="D883" s="88" t="str">
        <v/>
      </c>
      <c r="F883" s="102" t="str">
        <v/>
      </c>
      <c r="O883" s="99">
        <v>37</v>
      </c>
      <c r="P883" s="99" t="s">
        <v>228</v>
      </c>
      <c r="Q883" s="99" t="s">
        <v>242</v>
      </c>
      <c r="R883" s="99">
        <v>1</v>
      </c>
      <c r="S883" s="99" t="s">
        <v>243</v>
      </c>
      <c r="T883" s="99" t="s">
        <v>244</v>
      </c>
      <c r="U883" s="100">
        <v>7.19</v>
      </c>
    </row>
    <row r="884" spans="2:21" x14ac:dyDescent="0.25">
      <c r="B884" s="88" t="str">
        <v/>
      </c>
      <c r="C884" s="88" t="str">
        <v/>
      </c>
      <c r="D884" s="88" t="str">
        <v/>
      </c>
      <c r="F884" s="102" t="str">
        <v/>
      </c>
      <c r="O884" s="99">
        <v>37</v>
      </c>
      <c r="P884" s="99" t="s">
        <v>228</v>
      </c>
      <c r="Q884" s="99" t="s">
        <v>242</v>
      </c>
      <c r="R884" s="99">
        <v>2</v>
      </c>
      <c r="S884" s="99" t="s">
        <v>245</v>
      </c>
      <c r="T884" s="99" t="s">
        <v>246</v>
      </c>
      <c r="U884" s="100">
        <v>4.41</v>
      </c>
    </row>
    <row r="885" spans="2:21" x14ac:dyDescent="0.25">
      <c r="B885" s="88" t="str">
        <v/>
      </c>
      <c r="C885" s="88" t="str">
        <v/>
      </c>
      <c r="D885" s="88" t="str">
        <v/>
      </c>
      <c r="F885" s="102" t="str">
        <v/>
      </c>
      <c r="O885" s="99">
        <v>37</v>
      </c>
      <c r="P885" s="99" t="s">
        <v>228</v>
      </c>
      <c r="Q885" s="99" t="s">
        <v>242</v>
      </c>
      <c r="R885" s="99">
        <v>3</v>
      </c>
      <c r="S885" s="99" t="s">
        <v>247</v>
      </c>
      <c r="T885" s="99" t="s">
        <v>248</v>
      </c>
      <c r="U885" s="100">
        <v>0</v>
      </c>
    </row>
    <row r="886" spans="2:21" x14ac:dyDescent="0.25">
      <c r="B886" s="88" t="str">
        <v/>
      </c>
      <c r="C886" s="88" t="str">
        <v/>
      </c>
      <c r="D886" s="88" t="str">
        <v/>
      </c>
      <c r="F886" s="102" t="str">
        <v/>
      </c>
      <c r="O886" s="99">
        <v>37</v>
      </c>
      <c r="P886" s="99" t="s">
        <v>228</v>
      </c>
      <c r="Q886" s="99" t="s">
        <v>242</v>
      </c>
      <c r="R886" s="99">
        <v>4</v>
      </c>
      <c r="S886" s="99" t="s">
        <v>249</v>
      </c>
      <c r="T886" s="99" t="s">
        <v>250</v>
      </c>
      <c r="U886" s="100">
        <v>2.68</v>
      </c>
    </row>
    <row r="887" spans="2:21" x14ac:dyDescent="0.25">
      <c r="B887" s="88" t="str">
        <v/>
      </c>
      <c r="C887" s="88" t="str">
        <v/>
      </c>
      <c r="D887" s="88" t="str">
        <v/>
      </c>
      <c r="F887" s="102" t="str">
        <v/>
      </c>
      <c r="O887" s="99">
        <v>37</v>
      </c>
      <c r="P887" s="99" t="s">
        <v>228</v>
      </c>
      <c r="Q887" s="99" t="s">
        <v>242</v>
      </c>
      <c r="R887" s="99">
        <v>5</v>
      </c>
      <c r="S887" s="99" t="s">
        <v>251</v>
      </c>
      <c r="T887" s="99" t="s">
        <v>252</v>
      </c>
      <c r="U887" s="100">
        <v>6.92</v>
      </c>
    </row>
    <row r="888" spans="2:21" x14ac:dyDescent="0.25">
      <c r="B888" s="88" t="str">
        <v/>
      </c>
      <c r="C888" s="88" t="str">
        <v/>
      </c>
      <c r="D888" s="88" t="str">
        <v/>
      </c>
      <c r="F888" s="102" t="str">
        <v/>
      </c>
      <c r="O888" s="99">
        <v>37</v>
      </c>
      <c r="P888" s="99" t="s">
        <v>228</v>
      </c>
      <c r="Q888" s="99" t="s">
        <v>242</v>
      </c>
      <c r="R888" s="99">
        <v>6</v>
      </c>
      <c r="S888" s="99" t="s">
        <v>253</v>
      </c>
      <c r="T888" s="99" t="s">
        <v>254</v>
      </c>
      <c r="U888" s="100">
        <v>4.6399999999999997</v>
      </c>
    </row>
    <row r="889" spans="2:21" x14ac:dyDescent="0.25">
      <c r="B889" s="88" t="str">
        <v/>
      </c>
      <c r="C889" s="88" t="str">
        <v/>
      </c>
      <c r="D889" s="88" t="str">
        <v/>
      </c>
      <c r="F889" s="102" t="str">
        <v/>
      </c>
      <c r="O889" s="99">
        <v>37</v>
      </c>
      <c r="P889" s="99" t="s">
        <v>228</v>
      </c>
      <c r="Q889" s="99" t="s">
        <v>242</v>
      </c>
      <c r="R889" s="99">
        <v>7</v>
      </c>
      <c r="S889" s="99" t="s">
        <v>255</v>
      </c>
      <c r="T889" s="99" t="s">
        <v>256</v>
      </c>
      <c r="U889" s="100">
        <v>5.61</v>
      </c>
    </row>
    <row r="890" spans="2:21" x14ac:dyDescent="0.25">
      <c r="B890" s="88" t="str">
        <v/>
      </c>
      <c r="C890" s="88" t="str">
        <v/>
      </c>
      <c r="D890" s="88" t="str">
        <v/>
      </c>
      <c r="F890" s="102" t="str">
        <v/>
      </c>
      <c r="O890" s="99">
        <v>37</v>
      </c>
      <c r="P890" s="99" t="s">
        <v>228</v>
      </c>
      <c r="Q890" s="99" t="s">
        <v>242</v>
      </c>
      <c r="R890" s="99">
        <v>8</v>
      </c>
      <c r="S890" s="99" t="s">
        <v>257</v>
      </c>
      <c r="T890" s="99" t="s">
        <v>258</v>
      </c>
      <c r="U890" s="100">
        <v>6.47</v>
      </c>
    </row>
    <row r="891" spans="2:21" x14ac:dyDescent="0.25">
      <c r="B891" s="88" t="str">
        <v/>
      </c>
      <c r="C891" s="88" t="str">
        <v/>
      </c>
      <c r="D891" s="88" t="str">
        <v/>
      </c>
      <c r="F891" s="102" t="str">
        <v/>
      </c>
      <c r="O891" s="99">
        <v>38</v>
      </c>
      <c r="P891" s="99" t="s">
        <v>229</v>
      </c>
      <c r="Q891" s="99" t="s">
        <v>242</v>
      </c>
      <c r="R891" s="99">
        <v>1</v>
      </c>
      <c r="S891" s="99" t="s">
        <v>243</v>
      </c>
      <c r="T891" s="99" t="s">
        <v>244</v>
      </c>
      <c r="U891" s="100">
        <v>7.19</v>
      </c>
    </row>
    <row r="892" spans="2:21" x14ac:dyDescent="0.25">
      <c r="B892" s="88" t="str">
        <v/>
      </c>
      <c r="C892" s="88" t="str">
        <v/>
      </c>
      <c r="D892" s="88" t="str">
        <v/>
      </c>
      <c r="F892" s="102" t="str">
        <v/>
      </c>
      <c r="O892" s="99">
        <v>38</v>
      </c>
      <c r="P892" s="99" t="s">
        <v>229</v>
      </c>
      <c r="Q892" s="99" t="s">
        <v>242</v>
      </c>
      <c r="R892" s="99">
        <v>2</v>
      </c>
      <c r="S892" s="99" t="s">
        <v>245</v>
      </c>
      <c r="T892" s="99" t="s">
        <v>246</v>
      </c>
      <c r="U892" s="100">
        <v>4.41</v>
      </c>
    </row>
    <row r="893" spans="2:21" x14ac:dyDescent="0.25">
      <c r="B893" s="88" t="str">
        <v/>
      </c>
      <c r="C893" s="88" t="str">
        <v/>
      </c>
      <c r="D893" s="88" t="str">
        <v/>
      </c>
      <c r="F893" s="102" t="str">
        <v/>
      </c>
      <c r="O893" s="99">
        <v>38</v>
      </c>
      <c r="P893" s="99" t="s">
        <v>229</v>
      </c>
      <c r="Q893" s="99" t="s">
        <v>242</v>
      </c>
      <c r="R893" s="99">
        <v>3</v>
      </c>
      <c r="S893" s="99" t="s">
        <v>247</v>
      </c>
      <c r="T893" s="99" t="s">
        <v>248</v>
      </c>
      <c r="U893" s="100">
        <v>0</v>
      </c>
    </row>
    <row r="894" spans="2:21" x14ac:dyDescent="0.25">
      <c r="B894" s="88" t="str">
        <v/>
      </c>
      <c r="C894" s="88" t="str">
        <v/>
      </c>
      <c r="D894" s="88" t="str">
        <v/>
      </c>
      <c r="F894" s="102" t="str">
        <v/>
      </c>
      <c r="O894" s="99">
        <v>38</v>
      </c>
      <c r="P894" s="99" t="s">
        <v>229</v>
      </c>
      <c r="Q894" s="99" t="s">
        <v>242</v>
      </c>
      <c r="R894" s="99">
        <v>4</v>
      </c>
      <c r="S894" s="99" t="s">
        <v>249</v>
      </c>
      <c r="T894" s="99" t="s">
        <v>250</v>
      </c>
      <c r="U894" s="100">
        <v>2.68</v>
      </c>
    </row>
    <row r="895" spans="2:21" x14ac:dyDescent="0.25">
      <c r="B895" s="88" t="str">
        <v/>
      </c>
      <c r="C895" s="88" t="str">
        <v/>
      </c>
      <c r="D895" s="88" t="str">
        <v/>
      </c>
      <c r="F895" s="102" t="str">
        <v/>
      </c>
      <c r="O895" s="99">
        <v>38</v>
      </c>
      <c r="P895" s="99" t="s">
        <v>229</v>
      </c>
      <c r="Q895" s="99" t="s">
        <v>242</v>
      </c>
      <c r="R895" s="99">
        <v>5</v>
      </c>
      <c r="S895" s="99" t="s">
        <v>251</v>
      </c>
      <c r="T895" s="99" t="s">
        <v>252</v>
      </c>
      <c r="U895" s="100">
        <v>6.92</v>
      </c>
    </row>
    <row r="896" spans="2:21" x14ac:dyDescent="0.25">
      <c r="B896" s="88" t="str">
        <v/>
      </c>
      <c r="C896" s="88" t="str">
        <v/>
      </c>
      <c r="D896" s="88" t="str">
        <v/>
      </c>
      <c r="F896" s="102" t="str">
        <v/>
      </c>
      <c r="O896" s="99">
        <v>38</v>
      </c>
      <c r="P896" s="99" t="s">
        <v>229</v>
      </c>
      <c r="Q896" s="99" t="s">
        <v>242</v>
      </c>
      <c r="R896" s="99">
        <v>6</v>
      </c>
      <c r="S896" s="99" t="s">
        <v>253</v>
      </c>
      <c r="T896" s="99" t="s">
        <v>254</v>
      </c>
      <c r="U896" s="100">
        <v>4.6399999999999997</v>
      </c>
    </row>
    <row r="897" spans="2:21" x14ac:dyDescent="0.25">
      <c r="B897" s="88" t="str">
        <v/>
      </c>
      <c r="C897" s="88" t="str">
        <v/>
      </c>
      <c r="D897" s="88" t="str">
        <v/>
      </c>
      <c r="F897" s="102" t="str">
        <v/>
      </c>
      <c r="O897" s="99">
        <v>38</v>
      </c>
      <c r="P897" s="99" t="s">
        <v>229</v>
      </c>
      <c r="Q897" s="99" t="s">
        <v>242</v>
      </c>
      <c r="R897" s="99">
        <v>7</v>
      </c>
      <c r="S897" s="99" t="s">
        <v>255</v>
      </c>
      <c r="T897" s="99" t="s">
        <v>256</v>
      </c>
      <c r="U897" s="100">
        <v>5.61</v>
      </c>
    </row>
    <row r="898" spans="2:21" x14ac:dyDescent="0.25">
      <c r="B898" s="88" t="str">
        <v/>
      </c>
      <c r="C898" s="88" t="str">
        <v/>
      </c>
      <c r="D898" s="88" t="str">
        <v/>
      </c>
      <c r="F898" s="102" t="str">
        <v/>
      </c>
      <c r="O898" s="99">
        <v>38</v>
      </c>
      <c r="P898" s="99" t="s">
        <v>229</v>
      </c>
      <c r="Q898" s="99" t="s">
        <v>242</v>
      </c>
      <c r="R898" s="99">
        <v>8</v>
      </c>
      <c r="S898" s="99" t="s">
        <v>257</v>
      </c>
      <c r="T898" s="99" t="s">
        <v>258</v>
      </c>
      <c r="U898" s="100">
        <v>6.47</v>
      </c>
    </row>
    <row r="899" spans="2:21" x14ac:dyDescent="0.25">
      <c r="B899" s="88" t="str">
        <v/>
      </c>
      <c r="C899" s="88" t="str">
        <v/>
      </c>
      <c r="D899" s="88" t="str">
        <v/>
      </c>
      <c r="F899" s="102" t="str">
        <v/>
      </c>
      <c r="O899" s="99">
        <v>39</v>
      </c>
      <c r="P899" s="99" t="s">
        <v>230</v>
      </c>
      <c r="Q899" s="99" t="s">
        <v>242</v>
      </c>
      <c r="R899" s="99">
        <v>1</v>
      </c>
      <c r="S899" s="99" t="s">
        <v>243</v>
      </c>
      <c r="T899" s="99" t="s">
        <v>244</v>
      </c>
      <c r="U899" s="100">
        <v>7.19</v>
      </c>
    </row>
    <row r="900" spans="2:21" x14ac:dyDescent="0.25">
      <c r="B900" s="88" t="str">
        <v/>
      </c>
      <c r="C900" s="88" t="str">
        <v/>
      </c>
      <c r="D900" s="88" t="str">
        <v/>
      </c>
      <c r="F900" s="102" t="str">
        <v/>
      </c>
      <c r="O900" s="99">
        <v>39</v>
      </c>
      <c r="P900" s="99" t="s">
        <v>230</v>
      </c>
      <c r="Q900" s="99" t="s">
        <v>242</v>
      </c>
      <c r="R900" s="99">
        <v>2</v>
      </c>
      <c r="S900" s="99" t="s">
        <v>245</v>
      </c>
      <c r="T900" s="99" t="s">
        <v>246</v>
      </c>
      <c r="U900" s="100">
        <v>4.41</v>
      </c>
    </row>
    <row r="901" spans="2:21" x14ac:dyDescent="0.25">
      <c r="B901" s="88" t="str">
        <v/>
      </c>
      <c r="C901" s="88" t="str">
        <v/>
      </c>
      <c r="D901" s="88" t="str">
        <v/>
      </c>
      <c r="F901" s="102" t="str">
        <v/>
      </c>
      <c r="O901" s="99">
        <v>39</v>
      </c>
      <c r="P901" s="99" t="s">
        <v>230</v>
      </c>
      <c r="Q901" s="99" t="s">
        <v>242</v>
      </c>
      <c r="R901" s="99">
        <v>3</v>
      </c>
      <c r="S901" s="99" t="s">
        <v>247</v>
      </c>
      <c r="T901" s="99" t="s">
        <v>248</v>
      </c>
      <c r="U901" s="100">
        <v>0</v>
      </c>
    </row>
    <row r="902" spans="2:21" x14ac:dyDescent="0.25">
      <c r="B902" s="88" t="str">
        <v/>
      </c>
      <c r="C902" s="88" t="str">
        <v/>
      </c>
      <c r="D902" s="88" t="str">
        <v/>
      </c>
      <c r="F902" s="102" t="str">
        <v/>
      </c>
      <c r="O902" s="99">
        <v>39</v>
      </c>
      <c r="P902" s="99" t="s">
        <v>230</v>
      </c>
      <c r="Q902" s="99" t="s">
        <v>242</v>
      </c>
      <c r="R902" s="99">
        <v>4</v>
      </c>
      <c r="S902" s="99" t="s">
        <v>249</v>
      </c>
      <c r="T902" s="99" t="s">
        <v>250</v>
      </c>
      <c r="U902" s="100">
        <v>2.68</v>
      </c>
    </row>
    <row r="903" spans="2:21" x14ac:dyDescent="0.25">
      <c r="B903" s="88" t="str">
        <v/>
      </c>
      <c r="C903" s="88" t="str">
        <v/>
      </c>
      <c r="D903" s="88" t="str">
        <v/>
      </c>
      <c r="F903" s="102" t="str">
        <v/>
      </c>
      <c r="O903" s="99">
        <v>39</v>
      </c>
      <c r="P903" s="99" t="s">
        <v>230</v>
      </c>
      <c r="Q903" s="99" t="s">
        <v>242</v>
      </c>
      <c r="R903" s="99">
        <v>5</v>
      </c>
      <c r="S903" s="99" t="s">
        <v>251</v>
      </c>
      <c r="T903" s="99" t="s">
        <v>252</v>
      </c>
      <c r="U903" s="100">
        <v>6.92</v>
      </c>
    </row>
    <row r="904" spans="2:21" x14ac:dyDescent="0.25">
      <c r="B904" s="88" t="str">
        <v/>
      </c>
      <c r="C904" s="88" t="str">
        <v/>
      </c>
      <c r="D904" s="88" t="str">
        <v/>
      </c>
      <c r="F904" s="102" t="str">
        <v/>
      </c>
      <c r="O904" s="99">
        <v>39</v>
      </c>
      <c r="P904" s="99" t="s">
        <v>230</v>
      </c>
      <c r="Q904" s="99" t="s">
        <v>242</v>
      </c>
      <c r="R904" s="99">
        <v>6</v>
      </c>
      <c r="S904" s="99" t="s">
        <v>253</v>
      </c>
      <c r="T904" s="99" t="s">
        <v>254</v>
      </c>
      <c r="U904" s="100">
        <v>4.6399999999999997</v>
      </c>
    </row>
    <row r="905" spans="2:21" x14ac:dyDescent="0.25">
      <c r="B905" s="88" t="str">
        <v/>
      </c>
      <c r="C905" s="88" t="str">
        <v/>
      </c>
      <c r="D905" s="88" t="str">
        <v/>
      </c>
      <c r="F905" s="102" t="str">
        <v/>
      </c>
      <c r="O905" s="99">
        <v>39</v>
      </c>
      <c r="P905" s="99" t="s">
        <v>230</v>
      </c>
      <c r="Q905" s="99" t="s">
        <v>242</v>
      </c>
      <c r="R905" s="99">
        <v>7</v>
      </c>
      <c r="S905" s="99" t="s">
        <v>255</v>
      </c>
      <c r="T905" s="99" t="s">
        <v>256</v>
      </c>
      <c r="U905" s="100">
        <v>5.61</v>
      </c>
    </row>
    <row r="906" spans="2:21" x14ac:dyDescent="0.25">
      <c r="B906" s="88" t="str">
        <v/>
      </c>
      <c r="C906" s="88" t="str">
        <v/>
      </c>
      <c r="D906" s="88" t="str">
        <v/>
      </c>
      <c r="F906" s="102" t="str">
        <v/>
      </c>
      <c r="O906" s="99">
        <v>39</v>
      </c>
      <c r="P906" s="99" t="s">
        <v>230</v>
      </c>
      <c r="Q906" s="99" t="s">
        <v>242</v>
      </c>
      <c r="R906" s="99">
        <v>8</v>
      </c>
      <c r="S906" s="99" t="s">
        <v>257</v>
      </c>
      <c r="T906" s="99" t="s">
        <v>258</v>
      </c>
      <c r="U906" s="100">
        <v>6.47</v>
      </c>
    </row>
    <row r="907" spans="2:21" x14ac:dyDescent="0.25">
      <c r="B907" s="88" t="str">
        <v/>
      </c>
      <c r="C907" s="88" t="str">
        <v/>
      </c>
      <c r="D907" s="88" t="str">
        <v/>
      </c>
      <c r="F907" s="102" t="str">
        <v/>
      </c>
      <c r="O907" s="99">
        <v>40</v>
      </c>
      <c r="P907" s="99" t="s">
        <v>231</v>
      </c>
      <c r="Q907" s="99" t="s">
        <v>242</v>
      </c>
      <c r="R907" s="99">
        <v>1</v>
      </c>
      <c r="S907" s="99" t="s">
        <v>243</v>
      </c>
      <c r="T907" s="99" t="s">
        <v>244</v>
      </c>
      <c r="U907" s="100">
        <v>7.19</v>
      </c>
    </row>
    <row r="908" spans="2:21" x14ac:dyDescent="0.25">
      <c r="B908" s="88" t="str">
        <v/>
      </c>
      <c r="C908" s="88" t="str">
        <v/>
      </c>
      <c r="D908" s="88" t="str">
        <v/>
      </c>
      <c r="F908" s="102" t="str">
        <v/>
      </c>
      <c r="O908" s="99">
        <v>40</v>
      </c>
      <c r="P908" s="99" t="s">
        <v>231</v>
      </c>
      <c r="Q908" s="99" t="s">
        <v>242</v>
      </c>
      <c r="R908" s="99">
        <v>2</v>
      </c>
      <c r="S908" s="99" t="s">
        <v>245</v>
      </c>
      <c r="T908" s="99" t="s">
        <v>246</v>
      </c>
      <c r="U908" s="100">
        <v>4.41</v>
      </c>
    </row>
    <row r="909" spans="2:21" x14ac:dyDescent="0.25">
      <c r="B909" s="88" t="str">
        <v/>
      </c>
      <c r="C909" s="88" t="str">
        <v/>
      </c>
      <c r="D909" s="88" t="str">
        <v/>
      </c>
      <c r="F909" s="102" t="str">
        <v/>
      </c>
      <c r="O909" s="99">
        <v>40</v>
      </c>
      <c r="P909" s="99" t="s">
        <v>231</v>
      </c>
      <c r="Q909" s="99" t="s">
        <v>242</v>
      </c>
      <c r="R909" s="99">
        <v>3</v>
      </c>
      <c r="S909" s="99" t="s">
        <v>247</v>
      </c>
      <c r="T909" s="99" t="s">
        <v>248</v>
      </c>
      <c r="U909" s="100">
        <v>0</v>
      </c>
    </row>
    <row r="910" spans="2:21" x14ac:dyDescent="0.25">
      <c r="B910" s="88" t="str">
        <v/>
      </c>
      <c r="C910" s="88" t="str">
        <v/>
      </c>
      <c r="D910" s="88" t="str">
        <v/>
      </c>
      <c r="F910" s="102" t="str">
        <v/>
      </c>
      <c r="O910" s="99">
        <v>40</v>
      </c>
      <c r="P910" s="99" t="s">
        <v>231</v>
      </c>
      <c r="Q910" s="99" t="s">
        <v>242</v>
      </c>
      <c r="R910" s="99">
        <v>4</v>
      </c>
      <c r="S910" s="99" t="s">
        <v>249</v>
      </c>
      <c r="T910" s="99" t="s">
        <v>250</v>
      </c>
      <c r="U910" s="100">
        <v>2.68</v>
      </c>
    </row>
    <row r="911" spans="2:21" x14ac:dyDescent="0.25">
      <c r="B911" s="88" t="str">
        <v/>
      </c>
      <c r="C911" s="88" t="str">
        <v/>
      </c>
      <c r="D911" s="88" t="str">
        <v/>
      </c>
      <c r="F911" s="102" t="str">
        <v/>
      </c>
      <c r="O911" s="99">
        <v>40</v>
      </c>
      <c r="P911" s="99" t="s">
        <v>231</v>
      </c>
      <c r="Q911" s="99" t="s">
        <v>242</v>
      </c>
      <c r="R911" s="99">
        <v>5</v>
      </c>
      <c r="S911" s="99" t="s">
        <v>251</v>
      </c>
      <c r="T911" s="99" t="s">
        <v>252</v>
      </c>
      <c r="U911" s="100">
        <v>6.92</v>
      </c>
    </row>
    <row r="912" spans="2:21" x14ac:dyDescent="0.25">
      <c r="B912" s="88" t="str">
        <v/>
      </c>
      <c r="C912" s="88" t="str">
        <v/>
      </c>
      <c r="D912" s="88" t="str">
        <v/>
      </c>
      <c r="F912" s="102" t="str">
        <v/>
      </c>
      <c r="O912" s="99">
        <v>40</v>
      </c>
      <c r="P912" s="99" t="s">
        <v>231</v>
      </c>
      <c r="Q912" s="99" t="s">
        <v>242</v>
      </c>
      <c r="R912" s="99">
        <v>6</v>
      </c>
      <c r="S912" s="99" t="s">
        <v>253</v>
      </c>
      <c r="T912" s="99" t="s">
        <v>254</v>
      </c>
      <c r="U912" s="100">
        <v>4.6399999999999997</v>
      </c>
    </row>
    <row r="913" spans="2:21" x14ac:dyDescent="0.25">
      <c r="B913" s="88" t="str">
        <v/>
      </c>
      <c r="C913" s="88" t="str">
        <v/>
      </c>
      <c r="D913" s="88" t="str">
        <v/>
      </c>
      <c r="F913" s="102" t="str">
        <v/>
      </c>
      <c r="O913" s="99">
        <v>40</v>
      </c>
      <c r="P913" s="99" t="s">
        <v>231</v>
      </c>
      <c r="Q913" s="99" t="s">
        <v>242</v>
      </c>
      <c r="R913" s="99">
        <v>7</v>
      </c>
      <c r="S913" s="99" t="s">
        <v>255</v>
      </c>
      <c r="T913" s="99" t="s">
        <v>256</v>
      </c>
      <c r="U913" s="100">
        <v>5.61</v>
      </c>
    </row>
    <row r="914" spans="2:21" x14ac:dyDescent="0.25">
      <c r="B914" s="88" t="str">
        <v/>
      </c>
      <c r="C914" s="88" t="str">
        <v/>
      </c>
      <c r="D914" s="88" t="str">
        <v/>
      </c>
      <c r="F914" s="102" t="str">
        <v/>
      </c>
      <c r="O914" s="99">
        <v>40</v>
      </c>
      <c r="P914" s="99" t="s">
        <v>231</v>
      </c>
      <c r="Q914" s="99" t="s">
        <v>242</v>
      </c>
      <c r="R914" s="99">
        <v>8</v>
      </c>
      <c r="S914" s="99" t="s">
        <v>257</v>
      </c>
      <c r="T914" s="99" t="s">
        <v>258</v>
      </c>
      <c r="U914" s="100">
        <v>6.47</v>
      </c>
    </row>
    <row r="915" spans="2:21" x14ac:dyDescent="0.25">
      <c r="B915" s="88" t="str">
        <v/>
      </c>
      <c r="C915" s="88" t="str">
        <v/>
      </c>
      <c r="D915" s="88" t="str">
        <v/>
      </c>
      <c r="F915" s="102" t="str">
        <v/>
      </c>
      <c r="O915" s="99">
        <v>41</v>
      </c>
      <c r="P915" s="99" t="s">
        <v>232</v>
      </c>
      <c r="Q915" s="99" t="s">
        <v>242</v>
      </c>
      <c r="R915" s="99">
        <v>1</v>
      </c>
      <c r="S915" s="99" t="s">
        <v>243</v>
      </c>
      <c r="T915" s="99" t="s">
        <v>244</v>
      </c>
      <c r="U915" s="100">
        <v>7.19</v>
      </c>
    </row>
    <row r="916" spans="2:21" x14ac:dyDescent="0.25">
      <c r="B916" s="88" t="str">
        <v/>
      </c>
      <c r="C916" s="88" t="str">
        <v/>
      </c>
      <c r="D916" s="88" t="str">
        <v/>
      </c>
      <c r="F916" s="102" t="str">
        <v/>
      </c>
      <c r="O916" s="99">
        <v>41</v>
      </c>
      <c r="P916" s="99" t="s">
        <v>232</v>
      </c>
      <c r="Q916" s="99" t="s">
        <v>242</v>
      </c>
      <c r="R916" s="99">
        <v>2</v>
      </c>
      <c r="S916" s="99" t="s">
        <v>245</v>
      </c>
      <c r="T916" s="99" t="s">
        <v>246</v>
      </c>
      <c r="U916" s="100">
        <v>4.41</v>
      </c>
    </row>
    <row r="917" spans="2:21" x14ac:dyDescent="0.25">
      <c r="B917" s="88" t="str">
        <v/>
      </c>
      <c r="C917" s="88" t="str">
        <v/>
      </c>
      <c r="D917" s="88" t="str">
        <v/>
      </c>
      <c r="F917" s="102" t="str">
        <v/>
      </c>
      <c r="O917" s="99">
        <v>41</v>
      </c>
      <c r="P917" s="99" t="s">
        <v>232</v>
      </c>
      <c r="Q917" s="99" t="s">
        <v>242</v>
      </c>
      <c r="R917" s="99">
        <v>3</v>
      </c>
      <c r="S917" s="99" t="s">
        <v>247</v>
      </c>
      <c r="T917" s="99" t="s">
        <v>248</v>
      </c>
      <c r="U917" s="100">
        <v>0</v>
      </c>
    </row>
    <row r="918" spans="2:21" x14ac:dyDescent="0.25">
      <c r="B918" s="88" t="str">
        <v/>
      </c>
      <c r="C918" s="88" t="str">
        <v/>
      </c>
      <c r="D918" s="88" t="str">
        <v/>
      </c>
      <c r="F918" s="102" t="str">
        <v/>
      </c>
      <c r="O918" s="99">
        <v>41</v>
      </c>
      <c r="P918" s="99" t="s">
        <v>232</v>
      </c>
      <c r="Q918" s="99" t="s">
        <v>242</v>
      </c>
      <c r="R918" s="99">
        <v>4</v>
      </c>
      <c r="S918" s="99" t="s">
        <v>249</v>
      </c>
      <c r="T918" s="99" t="s">
        <v>250</v>
      </c>
      <c r="U918" s="100">
        <v>2.68</v>
      </c>
    </row>
    <row r="919" spans="2:21" x14ac:dyDescent="0.25">
      <c r="B919" s="88" t="str">
        <v/>
      </c>
      <c r="C919" s="88" t="str">
        <v/>
      </c>
      <c r="D919" s="88" t="str">
        <v/>
      </c>
      <c r="F919" s="102" t="str">
        <v/>
      </c>
      <c r="O919" s="99">
        <v>41</v>
      </c>
      <c r="P919" s="99" t="s">
        <v>232</v>
      </c>
      <c r="Q919" s="99" t="s">
        <v>242</v>
      </c>
      <c r="R919" s="99">
        <v>5</v>
      </c>
      <c r="S919" s="99" t="s">
        <v>251</v>
      </c>
      <c r="T919" s="99" t="s">
        <v>252</v>
      </c>
      <c r="U919" s="100">
        <v>6.92</v>
      </c>
    </row>
    <row r="920" spans="2:21" x14ac:dyDescent="0.25">
      <c r="B920" s="88" t="str">
        <v/>
      </c>
      <c r="C920" s="88" t="str">
        <v/>
      </c>
      <c r="D920" s="88" t="str">
        <v/>
      </c>
      <c r="F920" s="102" t="str">
        <v/>
      </c>
      <c r="O920" s="99">
        <v>41</v>
      </c>
      <c r="P920" s="99" t="s">
        <v>232</v>
      </c>
      <c r="Q920" s="99" t="s">
        <v>242</v>
      </c>
      <c r="R920" s="99">
        <v>6</v>
      </c>
      <c r="S920" s="99" t="s">
        <v>253</v>
      </c>
      <c r="T920" s="99" t="s">
        <v>254</v>
      </c>
      <c r="U920" s="100">
        <v>4.6399999999999997</v>
      </c>
    </row>
    <row r="921" spans="2:21" x14ac:dyDescent="0.25">
      <c r="B921" s="88" t="str">
        <v/>
      </c>
      <c r="C921" s="88" t="str">
        <v/>
      </c>
      <c r="D921" s="88" t="str">
        <v/>
      </c>
      <c r="F921" s="102" t="str">
        <v/>
      </c>
      <c r="O921" s="99">
        <v>41</v>
      </c>
      <c r="P921" s="99" t="s">
        <v>232</v>
      </c>
      <c r="Q921" s="99" t="s">
        <v>242</v>
      </c>
      <c r="R921" s="99">
        <v>7</v>
      </c>
      <c r="S921" s="99" t="s">
        <v>255</v>
      </c>
      <c r="T921" s="99" t="s">
        <v>256</v>
      </c>
      <c r="U921" s="100">
        <v>5.61</v>
      </c>
    </row>
    <row r="922" spans="2:21" x14ac:dyDescent="0.25">
      <c r="B922" s="88" t="str">
        <v/>
      </c>
      <c r="C922" s="88" t="str">
        <v/>
      </c>
      <c r="D922" s="88" t="str">
        <v/>
      </c>
      <c r="F922" s="102" t="str">
        <v/>
      </c>
      <c r="O922" s="99">
        <v>41</v>
      </c>
      <c r="P922" s="99" t="s">
        <v>232</v>
      </c>
      <c r="Q922" s="99" t="s">
        <v>242</v>
      </c>
      <c r="R922" s="99">
        <v>8</v>
      </c>
      <c r="S922" s="99" t="s">
        <v>257</v>
      </c>
      <c r="T922" s="99" t="s">
        <v>258</v>
      </c>
      <c r="U922" s="100">
        <v>6.47</v>
      </c>
    </row>
    <row r="923" spans="2:21" x14ac:dyDescent="0.25">
      <c r="B923" s="88" t="str">
        <v/>
      </c>
      <c r="C923" s="88" t="str">
        <v/>
      </c>
      <c r="D923" s="88" t="str">
        <v/>
      </c>
      <c r="F923" s="102" t="str">
        <v/>
      </c>
      <c r="O923" s="99">
        <v>42</v>
      </c>
      <c r="P923" s="99" t="s">
        <v>233</v>
      </c>
      <c r="Q923" s="99" t="s">
        <v>242</v>
      </c>
      <c r="R923" s="99">
        <v>1</v>
      </c>
      <c r="S923" s="99" t="s">
        <v>243</v>
      </c>
      <c r="T923" s="99" t="s">
        <v>244</v>
      </c>
      <c r="U923" s="100">
        <v>7.19</v>
      </c>
    </row>
    <row r="924" spans="2:21" x14ac:dyDescent="0.25">
      <c r="B924" s="88" t="str">
        <v/>
      </c>
      <c r="C924" s="88" t="str">
        <v/>
      </c>
      <c r="D924" s="88" t="str">
        <v/>
      </c>
      <c r="F924" s="102" t="str">
        <v/>
      </c>
      <c r="O924" s="99">
        <v>42</v>
      </c>
      <c r="P924" s="99" t="s">
        <v>233</v>
      </c>
      <c r="Q924" s="99" t="s">
        <v>242</v>
      </c>
      <c r="R924" s="99">
        <v>2</v>
      </c>
      <c r="S924" s="99" t="s">
        <v>245</v>
      </c>
      <c r="T924" s="99" t="s">
        <v>246</v>
      </c>
      <c r="U924" s="100">
        <v>4.41</v>
      </c>
    </row>
    <row r="925" spans="2:21" x14ac:dyDescent="0.25">
      <c r="B925" s="88" t="str">
        <v/>
      </c>
      <c r="C925" s="88" t="str">
        <v/>
      </c>
      <c r="D925" s="88" t="str">
        <v/>
      </c>
      <c r="F925" s="102" t="str">
        <v/>
      </c>
      <c r="O925" s="99">
        <v>42</v>
      </c>
      <c r="P925" s="99" t="s">
        <v>233</v>
      </c>
      <c r="Q925" s="99" t="s">
        <v>242</v>
      </c>
      <c r="R925" s="99">
        <v>3</v>
      </c>
      <c r="S925" s="99" t="s">
        <v>247</v>
      </c>
      <c r="T925" s="99" t="s">
        <v>248</v>
      </c>
      <c r="U925" s="100">
        <v>0</v>
      </c>
    </row>
    <row r="926" spans="2:21" x14ac:dyDescent="0.25">
      <c r="B926" s="88" t="str">
        <v/>
      </c>
      <c r="C926" s="88" t="str">
        <v/>
      </c>
      <c r="D926" s="88" t="str">
        <v/>
      </c>
      <c r="F926" s="102" t="str">
        <v/>
      </c>
      <c r="O926" s="99">
        <v>42</v>
      </c>
      <c r="P926" s="99" t="s">
        <v>233</v>
      </c>
      <c r="Q926" s="99" t="s">
        <v>242</v>
      </c>
      <c r="R926" s="99">
        <v>4</v>
      </c>
      <c r="S926" s="99" t="s">
        <v>249</v>
      </c>
      <c r="T926" s="99" t="s">
        <v>250</v>
      </c>
      <c r="U926" s="100">
        <v>2.68</v>
      </c>
    </row>
    <row r="927" spans="2:21" x14ac:dyDescent="0.25">
      <c r="B927" s="88" t="str">
        <v/>
      </c>
      <c r="C927" s="88" t="str">
        <v/>
      </c>
      <c r="D927" s="88" t="str">
        <v/>
      </c>
      <c r="F927" s="102" t="str">
        <v/>
      </c>
      <c r="O927" s="99">
        <v>42</v>
      </c>
      <c r="P927" s="99" t="s">
        <v>233</v>
      </c>
      <c r="Q927" s="99" t="s">
        <v>242</v>
      </c>
      <c r="R927" s="99">
        <v>5</v>
      </c>
      <c r="S927" s="99" t="s">
        <v>251</v>
      </c>
      <c r="T927" s="99" t="s">
        <v>252</v>
      </c>
      <c r="U927" s="100">
        <v>6.92</v>
      </c>
    </row>
    <row r="928" spans="2:21" x14ac:dyDescent="0.25">
      <c r="B928" s="88" t="str">
        <v/>
      </c>
      <c r="C928" s="88" t="str">
        <v/>
      </c>
      <c r="D928" s="88" t="str">
        <v/>
      </c>
      <c r="F928" s="102" t="str">
        <v/>
      </c>
      <c r="O928" s="99">
        <v>42</v>
      </c>
      <c r="P928" s="99" t="s">
        <v>233</v>
      </c>
      <c r="Q928" s="99" t="s">
        <v>242</v>
      </c>
      <c r="R928" s="99">
        <v>6</v>
      </c>
      <c r="S928" s="99" t="s">
        <v>253</v>
      </c>
      <c r="T928" s="99" t="s">
        <v>254</v>
      </c>
      <c r="U928" s="100">
        <v>4.6399999999999997</v>
      </c>
    </row>
    <row r="929" spans="2:21" x14ac:dyDescent="0.25">
      <c r="B929" s="88" t="str">
        <v/>
      </c>
      <c r="C929" s="88" t="str">
        <v/>
      </c>
      <c r="D929" s="88" t="str">
        <v/>
      </c>
      <c r="F929" s="102" t="str">
        <v/>
      </c>
      <c r="O929" s="99">
        <v>42</v>
      </c>
      <c r="P929" s="99" t="s">
        <v>233</v>
      </c>
      <c r="Q929" s="99" t="s">
        <v>242</v>
      </c>
      <c r="R929" s="99">
        <v>7</v>
      </c>
      <c r="S929" s="99" t="s">
        <v>255</v>
      </c>
      <c r="T929" s="99" t="s">
        <v>256</v>
      </c>
      <c r="U929" s="100">
        <v>5.61</v>
      </c>
    </row>
    <row r="930" spans="2:21" x14ac:dyDescent="0.25">
      <c r="B930" s="88" t="str">
        <v/>
      </c>
      <c r="C930" s="88" t="str">
        <v/>
      </c>
      <c r="D930" s="88" t="str">
        <v/>
      </c>
      <c r="F930" s="102" t="str">
        <v/>
      </c>
      <c r="O930" s="99">
        <v>42</v>
      </c>
      <c r="P930" s="99" t="s">
        <v>233</v>
      </c>
      <c r="Q930" s="99" t="s">
        <v>242</v>
      </c>
      <c r="R930" s="99">
        <v>8</v>
      </c>
      <c r="S930" s="99" t="s">
        <v>257</v>
      </c>
      <c r="T930" s="99" t="s">
        <v>258</v>
      </c>
      <c r="U930" s="100">
        <v>6.47</v>
      </c>
    </row>
    <row r="931" spans="2:21" x14ac:dyDescent="0.25">
      <c r="B931" s="88" t="str">
        <v/>
      </c>
      <c r="C931" s="88" t="str">
        <v/>
      </c>
      <c r="D931" s="88" t="str">
        <v/>
      </c>
      <c r="F931" s="102" t="str">
        <v/>
      </c>
      <c r="O931" s="99">
        <v>43</v>
      </c>
      <c r="P931" s="99" t="s">
        <v>234</v>
      </c>
      <c r="Q931" s="99" t="s">
        <v>242</v>
      </c>
      <c r="R931" s="99">
        <v>1</v>
      </c>
      <c r="S931" s="99" t="s">
        <v>243</v>
      </c>
      <c r="T931" s="99" t="s">
        <v>244</v>
      </c>
      <c r="U931" s="100">
        <v>7.19</v>
      </c>
    </row>
    <row r="932" spans="2:21" x14ac:dyDescent="0.25">
      <c r="B932" s="88" t="str">
        <v/>
      </c>
      <c r="C932" s="88" t="str">
        <v/>
      </c>
      <c r="D932" s="88" t="str">
        <v/>
      </c>
      <c r="F932" s="102" t="str">
        <v/>
      </c>
      <c r="O932" s="99">
        <v>43</v>
      </c>
      <c r="P932" s="99" t="s">
        <v>234</v>
      </c>
      <c r="Q932" s="99" t="s">
        <v>242</v>
      </c>
      <c r="R932" s="99">
        <v>2</v>
      </c>
      <c r="S932" s="99" t="s">
        <v>245</v>
      </c>
      <c r="T932" s="99" t="s">
        <v>246</v>
      </c>
      <c r="U932" s="100">
        <v>4.41</v>
      </c>
    </row>
    <row r="933" spans="2:21" x14ac:dyDescent="0.25">
      <c r="B933" s="88" t="str">
        <v/>
      </c>
      <c r="C933" s="88" t="str">
        <v/>
      </c>
      <c r="D933" s="88" t="str">
        <v/>
      </c>
      <c r="F933" s="102" t="str">
        <v/>
      </c>
      <c r="O933" s="99">
        <v>43</v>
      </c>
      <c r="P933" s="99" t="s">
        <v>234</v>
      </c>
      <c r="Q933" s="99" t="s">
        <v>242</v>
      </c>
      <c r="R933" s="99">
        <v>3</v>
      </c>
      <c r="S933" s="99" t="s">
        <v>247</v>
      </c>
      <c r="T933" s="99" t="s">
        <v>248</v>
      </c>
      <c r="U933" s="100">
        <v>0</v>
      </c>
    </row>
    <row r="934" spans="2:21" x14ac:dyDescent="0.25">
      <c r="B934" s="88" t="str">
        <v/>
      </c>
      <c r="C934" s="88" t="str">
        <v/>
      </c>
      <c r="D934" s="88" t="str">
        <v/>
      </c>
      <c r="F934" s="102" t="str">
        <v/>
      </c>
      <c r="O934" s="99">
        <v>43</v>
      </c>
      <c r="P934" s="99" t="s">
        <v>234</v>
      </c>
      <c r="Q934" s="99" t="s">
        <v>242</v>
      </c>
      <c r="R934" s="99">
        <v>4</v>
      </c>
      <c r="S934" s="99" t="s">
        <v>249</v>
      </c>
      <c r="T934" s="99" t="s">
        <v>250</v>
      </c>
      <c r="U934" s="100">
        <v>2.68</v>
      </c>
    </row>
    <row r="935" spans="2:21" x14ac:dyDescent="0.25">
      <c r="B935" s="88" t="str">
        <v/>
      </c>
      <c r="C935" s="88" t="str">
        <v/>
      </c>
      <c r="D935" s="88" t="str">
        <v/>
      </c>
      <c r="F935" s="102" t="str">
        <v/>
      </c>
      <c r="O935" s="99">
        <v>43</v>
      </c>
      <c r="P935" s="99" t="s">
        <v>234</v>
      </c>
      <c r="Q935" s="99" t="s">
        <v>242</v>
      </c>
      <c r="R935" s="99">
        <v>5</v>
      </c>
      <c r="S935" s="99" t="s">
        <v>251</v>
      </c>
      <c r="T935" s="99" t="s">
        <v>252</v>
      </c>
      <c r="U935" s="100">
        <v>6.92</v>
      </c>
    </row>
    <row r="936" spans="2:21" x14ac:dyDescent="0.25">
      <c r="B936" s="88" t="str">
        <v/>
      </c>
      <c r="C936" s="88" t="str">
        <v/>
      </c>
      <c r="D936" s="88" t="str">
        <v/>
      </c>
      <c r="F936" s="102" t="str">
        <v/>
      </c>
      <c r="O936" s="99">
        <v>43</v>
      </c>
      <c r="P936" s="99" t="s">
        <v>234</v>
      </c>
      <c r="Q936" s="99" t="s">
        <v>242</v>
      </c>
      <c r="R936" s="99">
        <v>6</v>
      </c>
      <c r="S936" s="99" t="s">
        <v>253</v>
      </c>
      <c r="T936" s="99" t="s">
        <v>254</v>
      </c>
      <c r="U936" s="100">
        <v>4.6399999999999997</v>
      </c>
    </row>
    <row r="937" spans="2:21" x14ac:dyDescent="0.25">
      <c r="B937" s="88" t="str">
        <v/>
      </c>
      <c r="C937" s="88" t="str">
        <v/>
      </c>
      <c r="D937" s="88" t="str">
        <v/>
      </c>
      <c r="F937" s="102" t="str">
        <v/>
      </c>
      <c r="O937" s="99">
        <v>43</v>
      </c>
      <c r="P937" s="99" t="s">
        <v>234</v>
      </c>
      <c r="Q937" s="99" t="s">
        <v>242</v>
      </c>
      <c r="R937" s="99">
        <v>7</v>
      </c>
      <c r="S937" s="99" t="s">
        <v>255</v>
      </c>
      <c r="T937" s="99" t="s">
        <v>256</v>
      </c>
      <c r="U937" s="100">
        <v>5.61</v>
      </c>
    </row>
    <row r="938" spans="2:21" x14ac:dyDescent="0.25">
      <c r="B938" s="88" t="str">
        <v/>
      </c>
      <c r="C938" s="88" t="str">
        <v/>
      </c>
      <c r="D938" s="88" t="str">
        <v/>
      </c>
      <c r="F938" s="102" t="str">
        <v/>
      </c>
      <c r="O938" s="99">
        <v>43</v>
      </c>
      <c r="P938" s="99" t="s">
        <v>234</v>
      </c>
      <c r="Q938" s="99" t="s">
        <v>242</v>
      </c>
      <c r="R938" s="99">
        <v>8</v>
      </c>
      <c r="S938" s="99" t="s">
        <v>257</v>
      </c>
      <c r="T938" s="99" t="s">
        <v>258</v>
      </c>
      <c r="U938" s="100">
        <v>6.47</v>
      </c>
    </row>
    <row r="939" spans="2:21" x14ac:dyDescent="0.25">
      <c r="B939" s="88" t="str">
        <v/>
      </c>
      <c r="C939" s="88" t="str">
        <v/>
      </c>
      <c r="D939" s="88" t="str">
        <v/>
      </c>
      <c r="F939" s="102" t="str">
        <v/>
      </c>
      <c r="O939" s="99">
        <v>44</v>
      </c>
      <c r="P939" s="99" t="s">
        <v>235</v>
      </c>
      <c r="Q939" s="99" t="s">
        <v>242</v>
      </c>
      <c r="R939" s="99">
        <v>1</v>
      </c>
      <c r="S939" s="99" t="s">
        <v>243</v>
      </c>
      <c r="T939" s="99" t="s">
        <v>244</v>
      </c>
      <c r="U939" s="100">
        <v>7.19</v>
      </c>
    </row>
    <row r="940" spans="2:21" x14ac:dyDescent="0.25">
      <c r="B940" s="88" t="str">
        <v/>
      </c>
      <c r="C940" s="88" t="str">
        <v/>
      </c>
      <c r="D940" s="88" t="str">
        <v/>
      </c>
      <c r="F940" s="102" t="str">
        <v/>
      </c>
      <c r="O940" s="99">
        <v>44</v>
      </c>
      <c r="P940" s="99" t="s">
        <v>235</v>
      </c>
      <c r="Q940" s="99" t="s">
        <v>242</v>
      </c>
      <c r="R940" s="99">
        <v>2</v>
      </c>
      <c r="S940" s="99" t="s">
        <v>245</v>
      </c>
      <c r="T940" s="99" t="s">
        <v>246</v>
      </c>
      <c r="U940" s="100">
        <v>4.41</v>
      </c>
    </row>
    <row r="941" spans="2:21" x14ac:dyDescent="0.25">
      <c r="B941" s="88" t="str">
        <v/>
      </c>
      <c r="C941" s="88" t="str">
        <v/>
      </c>
      <c r="D941" s="88" t="str">
        <v/>
      </c>
      <c r="F941" s="102" t="str">
        <v/>
      </c>
      <c r="O941" s="99">
        <v>44</v>
      </c>
      <c r="P941" s="99" t="s">
        <v>235</v>
      </c>
      <c r="Q941" s="99" t="s">
        <v>242</v>
      </c>
      <c r="R941" s="99">
        <v>3</v>
      </c>
      <c r="S941" s="99" t="s">
        <v>247</v>
      </c>
      <c r="T941" s="99" t="s">
        <v>248</v>
      </c>
      <c r="U941" s="100">
        <v>0</v>
      </c>
    </row>
    <row r="942" spans="2:21" x14ac:dyDescent="0.25">
      <c r="B942" s="88" t="str">
        <v/>
      </c>
      <c r="C942" s="88" t="str">
        <v/>
      </c>
      <c r="D942" s="88" t="str">
        <v/>
      </c>
      <c r="F942" s="102" t="str">
        <v/>
      </c>
      <c r="O942" s="99">
        <v>44</v>
      </c>
      <c r="P942" s="99" t="s">
        <v>235</v>
      </c>
      <c r="Q942" s="99" t="s">
        <v>242</v>
      </c>
      <c r="R942" s="99">
        <v>4</v>
      </c>
      <c r="S942" s="99" t="s">
        <v>249</v>
      </c>
      <c r="T942" s="99" t="s">
        <v>250</v>
      </c>
      <c r="U942" s="100">
        <v>2.68</v>
      </c>
    </row>
    <row r="943" spans="2:21" x14ac:dyDescent="0.25">
      <c r="B943" s="88" t="str">
        <v/>
      </c>
      <c r="C943" s="88" t="str">
        <v/>
      </c>
      <c r="D943" s="88" t="str">
        <v/>
      </c>
      <c r="F943" s="102" t="str">
        <v/>
      </c>
      <c r="O943" s="99">
        <v>44</v>
      </c>
      <c r="P943" s="99" t="s">
        <v>235</v>
      </c>
      <c r="Q943" s="99" t="s">
        <v>242</v>
      </c>
      <c r="R943" s="99">
        <v>5</v>
      </c>
      <c r="S943" s="99" t="s">
        <v>251</v>
      </c>
      <c r="T943" s="99" t="s">
        <v>252</v>
      </c>
      <c r="U943" s="100">
        <v>6.92</v>
      </c>
    </row>
    <row r="944" spans="2:21" x14ac:dyDescent="0.25">
      <c r="B944" s="88" t="str">
        <v/>
      </c>
      <c r="C944" s="88" t="str">
        <v/>
      </c>
      <c r="D944" s="88" t="str">
        <v/>
      </c>
      <c r="F944" s="102" t="str">
        <v/>
      </c>
      <c r="O944" s="99">
        <v>44</v>
      </c>
      <c r="P944" s="99" t="s">
        <v>235</v>
      </c>
      <c r="Q944" s="99" t="s">
        <v>242</v>
      </c>
      <c r="R944" s="99">
        <v>6</v>
      </c>
      <c r="S944" s="99" t="s">
        <v>253</v>
      </c>
      <c r="T944" s="99" t="s">
        <v>254</v>
      </c>
      <c r="U944" s="100">
        <v>4.6399999999999997</v>
      </c>
    </row>
    <row r="945" spans="2:21" x14ac:dyDescent="0.25">
      <c r="B945" s="88" t="str">
        <v/>
      </c>
      <c r="C945" s="88" t="str">
        <v/>
      </c>
      <c r="D945" s="88" t="str">
        <v/>
      </c>
      <c r="F945" s="102" t="str">
        <v/>
      </c>
      <c r="O945" s="99">
        <v>44</v>
      </c>
      <c r="P945" s="99" t="s">
        <v>235</v>
      </c>
      <c r="Q945" s="99" t="s">
        <v>242</v>
      </c>
      <c r="R945" s="99">
        <v>7</v>
      </c>
      <c r="S945" s="99" t="s">
        <v>255</v>
      </c>
      <c r="T945" s="99" t="s">
        <v>256</v>
      </c>
      <c r="U945" s="100">
        <v>5.61</v>
      </c>
    </row>
    <row r="946" spans="2:21" x14ac:dyDescent="0.25">
      <c r="B946" s="88" t="str">
        <v/>
      </c>
      <c r="C946" s="88" t="str">
        <v/>
      </c>
      <c r="D946" s="88" t="str">
        <v/>
      </c>
      <c r="F946" s="102" t="str">
        <v/>
      </c>
      <c r="O946" s="99">
        <v>44</v>
      </c>
      <c r="P946" s="99" t="s">
        <v>235</v>
      </c>
      <c r="Q946" s="99" t="s">
        <v>242</v>
      </c>
      <c r="R946" s="99">
        <v>8</v>
      </c>
      <c r="S946" s="99" t="s">
        <v>257</v>
      </c>
      <c r="T946" s="99" t="s">
        <v>258</v>
      </c>
      <c r="U946" s="100">
        <v>6.47</v>
      </c>
    </row>
    <row r="947" spans="2:21" x14ac:dyDescent="0.25">
      <c r="B947" s="88" t="str">
        <v/>
      </c>
      <c r="C947" s="88" t="str">
        <v/>
      </c>
      <c r="D947" s="88" t="str">
        <v/>
      </c>
      <c r="F947" s="102" t="str">
        <v/>
      </c>
      <c r="O947" s="99">
        <v>45</v>
      </c>
      <c r="P947" s="99" t="s">
        <v>236</v>
      </c>
      <c r="Q947" s="99" t="s">
        <v>242</v>
      </c>
      <c r="R947" s="99">
        <v>1</v>
      </c>
      <c r="S947" s="99" t="s">
        <v>243</v>
      </c>
      <c r="T947" s="99" t="s">
        <v>244</v>
      </c>
      <c r="U947" s="100">
        <v>7.19</v>
      </c>
    </row>
    <row r="948" spans="2:21" x14ac:dyDescent="0.25">
      <c r="B948" s="88" t="str">
        <v/>
      </c>
      <c r="C948" s="88" t="str">
        <v/>
      </c>
      <c r="D948" s="88" t="str">
        <v/>
      </c>
      <c r="F948" s="102" t="str">
        <v/>
      </c>
      <c r="O948" s="99">
        <v>45</v>
      </c>
      <c r="P948" s="99" t="s">
        <v>236</v>
      </c>
      <c r="Q948" s="99" t="s">
        <v>242</v>
      </c>
      <c r="R948" s="99">
        <v>2</v>
      </c>
      <c r="S948" s="99" t="s">
        <v>245</v>
      </c>
      <c r="T948" s="99" t="s">
        <v>246</v>
      </c>
      <c r="U948" s="100">
        <v>4.41</v>
      </c>
    </row>
    <row r="949" spans="2:21" x14ac:dyDescent="0.25">
      <c r="B949" s="88" t="str">
        <v/>
      </c>
      <c r="C949" s="88" t="str">
        <v/>
      </c>
      <c r="D949" s="88" t="str">
        <v/>
      </c>
      <c r="F949" s="102" t="str">
        <v/>
      </c>
      <c r="O949" s="99">
        <v>45</v>
      </c>
      <c r="P949" s="99" t="s">
        <v>236</v>
      </c>
      <c r="Q949" s="99" t="s">
        <v>242</v>
      </c>
      <c r="R949" s="99">
        <v>3</v>
      </c>
      <c r="S949" s="99" t="s">
        <v>247</v>
      </c>
      <c r="T949" s="99" t="s">
        <v>248</v>
      </c>
      <c r="U949" s="100">
        <v>0</v>
      </c>
    </row>
    <row r="950" spans="2:21" x14ac:dyDescent="0.25">
      <c r="B950" s="88" t="str">
        <v/>
      </c>
      <c r="C950" s="88" t="str">
        <v/>
      </c>
      <c r="D950" s="88" t="str">
        <v/>
      </c>
      <c r="F950" s="102" t="str">
        <v/>
      </c>
      <c r="O950" s="99">
        <v>45</v>
      </c>
      <c r="P950" s="99" t="s">
        <v>236</v>
      </c>
      <c r="Q950" s="99" t="s">
        <v>242</v>
      </c>
      <c r="R950" s="99">
        <v>4</v>
      </c>
      <c r="S950" s="99" t="s">
        <v>249</v>
      </c>
      <c r="T950" s="99" t="s">
        <v>250</v>
      </c>
      <c r="U950" s="100">
        <v>2.68</v>
      </c>
    </row>
    <row r="951" spans="2:21" x14ac:dyDescent="0.25">
      <c r="B951" s="88" t="str">
        <v/>
      </c>
      <c r="C951" s="88" t="str">
        <v/>
      </c>
      <c r="D951" s="88" t="str">
        <v/>
      </c>
      <c r="F951" s="102" t="str">
        <v/>
      </c>
      <c r="O951" s="99">
        <v>45</v>
      </c>
      <c r="P951" s="99" t="s">
        <v>236</v>
      </c>
      <c r="Q951" s="99" t="s">
        <v>242</v>
      </c>
      <c r="R951" s="99">
        <v>5</v>
      </c>
      <c r="S951" s="99" t="s">
        <v>251</v>
      </c>
      <c r="T951" s="99" t="s">
        <v>252</v>
      </c>
      <c r="U951" s="100">
        <v>6.92</v>
      </c>
    </row>
    <row r="952" spans="2:21" x14ac:dyDescent="0.25">
      <c r="B952" s="88" t="str">
        <v/>
      </c>
      <c r="C952" s="88" t="str">
        <v/>
      </c>
      <c r="D952" s="88" t="str">
        <v/>
      </c>
      <c r="F952" s="102" t="str">
        <v/>
      </c>
      <c r="O952" s="99">
        <v>45</v>
      </c>
      <c r="P952" s="99" t="s">
        <v>236</v>
      </c>
      <c r="Q952" s="99" t="s">
        <v>242</v>
      </c>
      <c r="R952" s="99">
        <v>6</v>
      </c>
      <c r="S952" s="99" t="s">
        <v>253</v>
      </c>
      <c r="T952" s="99" t="s">
        <v>254</v>
      </c>
      <c r="U952" s="100">
        <v>4.6399999999999997</v>
      </c>
    </row>
    <row r="953" spans="2:21" x14ac:dyDescent="0.25">
      <c r="B953" s="88" t="str">
        <v/>
      </c>
      <c r="C953" s="88" t="str">
        <v/>
      </c>
      <c r="D953" s="88" t="str">
        <v/>
      </c>
      <c r="F953" s="102" t="str">
        <v/>
      </c>
      <c r="O953" s="99">
        <v>45</v>
      </c>
      <c r="P953" s="99" t="s">
        <v>236</v>
      </c>
      <c r="Q953" s="99" t="s">
        <v>242</v>
      </c>
      <c r="R953" s="99">
        <v>7</v>
      </c>
      <c r="S953" s="99" t="s">
        <v>255</v>
      </c>
      <c r="T953" s="99" t="s">
        <v>256</v>
      </c>
      <c r="U953" s="100">
        <v>5.61</v>
      </c>
    </row>
    <row r="954" spans="2:21" x14ac:dyDescent="0.25">
      <c r="B954" s="88" t="str">
        <v/>
      </c>
      <c r="C954" s="88" t="str">
        <v/>
      </c>
      <c r="D954" s="88" t="str">
        <v/>
      </c>
      <c r="F954" s="102" t="str">
        <v/>
      </c>
      <c r="O954" s="99">
        <v>45</v>
      </c>
      <c r="P954" s="99" t="s">
        <v>236</v>
      </c>
      <c r="Q954" s="99" t="s">
        <v>242</v>
      </c>
      <c r="R954" s="99">
        <v>8</v>
      </c>
      <c r="S954" s="99" t="s">
        <v>257</v>
      </c>
      <c r="T954" s="99" t="s">
        <v>258</v>
      </c>
      <c r="U954" s="100">
        <v>6.47</v>
      </c>
    </row>
    <row r="955" spans="2:21" x14ac:dyDescent="0.25">
      <c r="B955" s="88" t="str">
        <v/>
      </c>
      <c r="C955" s="88" t="str">
        <v/>
      </c>
      <c r="D955" s="88" t="str">
        <v/>
      </c>
      <c r="F955" s="102" t="str">
        <v/>
      </c>
      <c r="O955" s="99">
        <v>46</v>
      </c>
      <c r="P955" s="99" t="s">
        <v>237</v>
      </c>
      <c r="Q955" s="99" t="s">
        <v>242</v>
      </c>
      <c r="R955" s="99">
        <v>1</v>
      </c>
      <c r="S955" s="99" t="s">
        <v>243</v>
      </c>
      <c r="T955" s="99" t="s">
        <v>244</v>
      </c>
      <c r="U955" s="100">
        <v>7.19</v>
      </c>
    </row>
    <row r="956" spans="2:21" x14ac:dyDescent="0.25">
      <c r="B956" s="88" t="str">
        <v/>
      </c>
      <c r="C956" s="88" t="str">
        <v/>
      </c>
      <c r="D956" s="88" t="str">
        <v/>
      </c>
      <c r="F956" s="102" t="str">
        <v/>
      </c>
      <c r="O956" s="99">
        <v>46</v>
      </c>
      <c r="P956" s="99" t="s">
        <v>237</v>
      </c>
      <c r="Q956" s="99" t="s">
        <v>242</v>
      </c>
      <c r="R956" s="99">
        <v>2</v>
      </c>
      <c r="S956" s="99" t="s">
        <v>245</v>
      </c>
      <c r="T956" s="99" t="s">
        <v>246</v>
      </c>
      <c r="U956" s="100">
        <v>4.41</v>
      </c>
    </row>
    <row r="957" spans="2:21" x14ac:dyDescent="0.25">
      <c r="B957" s="88" t="str">
        <v/>
      </c>
      <c r="C957" s="88" t="str">
        <v/>
      </c>
      <c r="D957" s="88" t="str">
        <v/>
      </c>
      <c r="F957" s="102" t="str">
        <v/>
      </c>
      <c r="O957" s="99">
        <v>46</v>
      </c>
      <c r="P957" s="99" t="s">
        <v>237</v>
      </c>
      <c r="Q957" s="99" t="s">
        <v>242</v>
      </c>
      <c r="R957" s="99">
        <v>3</v>
      </c>
      <c r="S957" s="99" t="s">
        <v>247</v>
      </c>
      <c r="T957" s="99" t="s">
        <v>248</v>
      </c>
      <c r="U957" s="100">
        <v>0</v>
      </c>
    </row>
    <row r="958" spans="2:21" x14ac:dyDescent="0.25">
      <c r="B958" s="88" t="str">
        <v/>
      </c>
      <c r="C958" s="88" t="str">
        <v/>
      </c>
      <c r="D958" s="88" t="str">
        <v/>
      </c>
      <c r="F958" s="102" t="str">
        <v/>
      </c>
      <c r="O958" s="99">
        <v>46</v>
      </c>
      <c r="P958" s="99" t="s">
        <v>237</v>
      </c>
      <c r="Q958" s="99" t="s">
        <v>242</v>
      </c>
      <c r="R958" s="99">
        <v>4</v>
      </c>
      <c r="S958" s="99" t="s">
        <v>249</v>
      </c>
      <c r="T958" s="99" t="s">
        <v>250</v>
      </c>
      <c r="U958" s="100">
        <v>2.68</v>
      </c>
    </row>
    <row r="959" spans="2:21" x14ac:dyDescent="0.25">
      <c r="B959" s="88" t="str">
        <v/>
      </c>
      <c r="C959" s="88" t="str">
        <v/>
      </c>
      <c r="D959" s="88" t="str">
        <v/>
      </c>
      <c r="F959" s="102" t="str">
        <v/>
      </c>
      <c r="O959" s="99">
        <v>46</v>
      </c>
      <c r="P959" s="99" t="s">
        <v>237</v>
      </c>
      <c r="Q959" s="99" t="s">
        <v>242</v>
      </c>
      <c r="R959" s="99">
        <v>5</v>
      </c>
      <c r="S959" s="99" t="s">
        <v>251</v>
      </c>
      <c r="T959" s="99" t="s">
        <v>252</v>
      </c>
      <c r="U959" s="100">
        <v>6.92</v>
      </c>
    </row>
    <row r="960" spans="2:21" x14ac:dyDescent="0.25">
      <c r="B960" s="88" t="str">
        <v/>
      </c>
      <c r="C960" s="88" t="str">
        <v/>
      </c>
      <c r="D960" s="88" t="str">
        <v/>
      </c>
      <c r="F960" s="102" t="str">
        <v/>
      </c>
      <c r="O960" s="99">
        <v>46</v>
      </c>
      <c r="P960" s="99" t="s">
        <v>237</v>
      </c>
      <c r="Q960" s="99" t="s">
        <v>242</v>
      </c>
      <c r="R960" s="99">
        <v>6</v>
      </c>
      <c r="S960" s="99" t="s">
        <v>253</v>
      </c>
      <c r="T960" s="99" t="s">
        <v>254</v>
      </c>
      <c r="U960" s="100">
        <v>4.6399999999999997</v>
      </c>
    </row>
    <row r="961" spans="2:21" x14ac:dyDescent="0.25">
      <c r="B961" s="88" t="str">
        <v/>
      </c>
      <c r="C961" s="88" t="str">
        <v/>
      </c>
      <c r="D961" s="88" t="str">
        <v/>
      </c>
      <c r="F961" s="102" t="str">
        <v/>
      </c>
      <c r="O961" s="99">
        <v>46</v>
      </c>
      <c r="P961" s="99" t="s">
        <v>237</v>
      </c>
      <c r="Q961" s="99" t="s">
        <v>242</v>
      </c>
      <c r="R961" s="99">
        <v>7</v>
      </c>
      <c r="S961" s="99" t="s">
        <v>255</v>
      </c>
      <c r="T961" s="99" t="s">
        <v>256</v>
      </c>
      <c r="U961" s="100">
        <v>5.61</v>
      </c>
    </row>
    <row r="962" spans="2:21" x14ac:dyDescent="0.25">
      <c r="B962" s="88" t="str">
        <v/>
      </c>
      <c r="C962" s="88" t="str">
        <v/>
      </c>
      <c r="D962" s="88" t="str">
        <v/>
      </c>
      <c r="F962" s="102" t="str">
        <v/>
      </c>
      <c r="O962" s="99">
        <v>46</v>
      </c>
      <c r="P962" s="99" t="s">
        <v>237</v>
      </c>
      <c r="Q962" s="99" t="s">
        <v>242</v>
      </c>
      <c r="R962" s="99">
        <v>8</v>
      </c>
      <c r="S962" s="99" t="s">
        <v>257</v>
      </c>
      <c r="T962" s="99" t="s">
        <v>258</v>
      </c>
      <c r="U962" s="100">
        <v>6.47</v>
      </c>
    </row>
    <row r="963" spans="2:21" x14ac:dyDescent="0.25">
      <c r="B963" s="88" t="str">
        <v/>
      </c>
      <c r="C963" s="88" t="str">
        <v/>
      </c>
      <c r="D963" s="88" t="str">
        <v/>
      </c>
      <c r="F963" s="102" t="str">
        <v/>
      </c>
      <c r="O963" s="99">
        <v>47</v>
      </c>
      <c r="P963" s="99" t="s">
        <v>238</v>
      </c>
      <c r="Q963" s="99" t="s">
        <v>242</v>
      </c>
      <c r="R963" s="99">
        <v>1</v>
      </c>
      <c r="S963" s="99" t="s">
        <v>243</v>
      </c>
      <c r="T963" s="99" t="s">
        <v>244</v>
      </c>
      <c r="U963" s="100">
        <v>7.19</v>
      </c>
    </row>
    <row r="964" spans="2:21" x14ac:dyDescent="0.25">
      <c r="B964" s="88" t="str">
        <v/>
      </c>
      <c r="C964" s="88" t="str">
        <v/>
      </c>
      <c r="D964" s="88" t="str">
        <v/>
      </c>
      <c r="F964" s="102" t="str">
        <v/>
      </c>
      <c r="O964" s="99">
        <v>47</v>
      </c>
      <c r="P964" s="99" t="s">
        <v>238</v>
      </c>
      <c r="Q964" s="99" t="s">
        <v>242</v>
      </c>
      <c r="R964" s="99">
        <v>2</v>
      </c>
      <c r="S964" s="99" t="s">
        <v>245</v>
      </c>
      <c r="T964" s="99" t="s">
        <v>246</v>
      </c>
      <c r="U964" s="100">
        <v>4.41</v>
      </c>
    </row>
    <row r="965" spans="2:21" x14ac:dyDescent="0.25">
      <c r="B965" s="88" t="str">
        <v/>
      </c>
      <c r="C965" s="88" t="str">
        <v/>
      </c>
      <c r="D965" s="88" t="str">
        <v/>
      </c>
      <c r="F965" s="102" t="str">
        <v/>
      </c>
      <c r="O965" s="99">
        <v>47</v>
      </c>
      <c r="P965" s="99" t="s">
        <v>238</v>
      </c>
      <c r="Q965" s="99" t="s">
        <v>242</v>
      </c>
      <c r="R965" s="99">
        <v>3</v>
      </c>
      <c r="S965" s="99" t="s">
        <v>247</v>
      </c>
      <c r="T965" s="99" t="s">
        <v>248</v>
      </c>
      <c r="U965" s="100">
        <v>0</v>
      </c>
    </row>
    <row r="966" spans="2:21" x14ac:dyDescent="0.25">
      <c r="B966" s="88" t="str">
        <v/>
      </c>
      <c r="C966" s="88" t="str">
        <v/>
      </c>
      <c r="D966" s="88" t="str">
        <v/>
      </c>
      <c r="F966" s="102" t="str">
        <v/>
      </c>
      <c r="O966" s="99">
        <v>47</v>
      </c>
      <c r="P966" s="99" t="s">
        <v>238</v>
      </c>
      <c r="Q966" s="99" t="s">
        <v>242</v>
      </c>
      <c r="R966" s="99">
        <v>4</v>
      </c>
      <c r="S966" s="99" t="s">
        <v>249</v>
      </c>
      <c r="T966" s="99" t="s">
        <v>250</v>
      </c>
      <c r="U966" s="100">
        <v>2.68</v>
      </c>
    </row>
    <row r="967" spans="2:21" x14ac:dyDescent="0.25">
      <c r="B967" s="88" t="str">
        <v/>
      </c>
      <c r="C967" s="88" t="str">
        <v/>
      </c>
      <c r="D967" s="88" t="str">
        <v/>
      </c>
      <c r="F967" s="102" t="str">
        <v/>
      </c>
      <c r="O967" s="99">
        <v>47</v>
      </c>
      <c r="P967" s="99" t="s">
        <v>238</v>
      </c>
      <c r="Q967" s="99" t="s">
        <v>242</v>
      </c>
      <c r="R967" s="99">
        <v>5</v>
      </c>
      <c r="S967" s="99" t="s">
        <v>251</v>
      </c>
      <c r="T967" s="99" t="s">
        <v>252</v>
      </c>
      <c r="U967" s="100">
        <v>6.92</v>
      </c>
    </row>
    <row r="968" spans="2:21" x14ac:dyDescent="0.25">
      <c r="B968" s="88" t="str">
        <v/>
      </c>
      <c r="C968" s="88" t="str">
        <v/>
      </c>
      <c r="D968" s="88" t="str">
        <v/>
      </c>
      <c r="F968" s="102" t="str">
        <v/>
      </c>
      <c r="O968" s="99">
        <v>47</v>
      </c>
      <c r="P968" s="99" t="s">
        <v>238</v>
      </c>
      <c r="Q968" s="99" t="s">
        <v>242</v>
      </c>
      <c r="R968" s="99">
        <v>6</v>
      </c>
      <c r="S968" s="99" t="s">
        <v>253</v>
      </c>
      <c r="T968" s="99" t="s">
        <v>254</v>
      </c>
      <c r="U968" s="100">
        <v>4.6399999999999997</v>
      </c>
    </row>
    <row r="969" spans="2:21" x14ac:dyDescent="0.25">
      <c r="B969" s="88" t="str">
        <v/>
      </c>
      <c r="C969" s="88" t="str">
        <v/>
      </c>
      <c r="D969" s="88" t="str">
        <v/>
      </c>
      <c r="F969" s="102" t="str">
        <v/>
      </c>
      <c r="O969" s="99">
        <v>47</v>
      </c>
      <c r="P969" s="99" t="s">
        <v>238</v>
      </c>
      <c r="Q969" s="99" t="s">
        <v>242</v>
      </c>
      <c r="R969" s="99">
        <v>7</v>
      </c>
      <c r="S969" s="99" t="s">
        <v>255</v>
      </c>
      <c r="T969" s="99" t="s">
        <v>256</v>
      </c>
      <c r="U969" s="100">
        <v>5.61</v>
      </c>
    </row>
    <row r="970" spans="2:21" x14ac:dyDescent="0.25">
      <c r="B970" s="88" t="str">
        <v/>
      </c>
      <c r="C970" s="88" t="str">
        <v/>
      </c>
      <c r="D970" s="88" t="str">
        <v/>
      </c>
      <c r="F970" s="102" t="str">
        <v/>
      </c>
      <c r="O970" s="99">
        <v>47</v>
      </c>
      <c r="P970" s="99" t="s">
        <v>238</v>
      </c>
      <c r="Q970" s="99" t="s">
        <v>242</v>
      </c>
      <c r="R970" s="99">
        <v>8</v>
      </c>
      <c r="S970" s="99" t="s">
        <v>257</v>
      </c>
      <c r="T970" s="99" t="s">
        <v>258</v>
      </c>
      <c r="U970" s="100">
        <v>6.47</v>
      </c>
    </row>
    <row r="971" spans="2:21" x14ac:dyDescent="0.25">
      <c r="B971" s="88" t="str">
        <v/>
      </c>
      <c r="C971" s="88" t="str">
        <v/>
      </c>
      <c r="D971" s="88" t="str">
        <v/>
      </c>
      <c r="F971" s="102" t="str">
        <v/>
      </c>
      <c r="O971" s="99">
        <v>48</v>
      </c>
      <c r="P971" s="99" t="s">
        <v>239</v>
      </c>
      <c r="Q971" s="99" t="s">
        <v>242</v>
      </c>
      <c r="R971" s="99">
        <v>1</v>
      </c>
      <c r="S971" s="99" t="s">
        <v>243</v>
      </c>
      <c r="T971" s="99" t="s">
        <v>244</v>
      </c>
      <c r="U971" s="100">
        <v>7.19</v>
      </c>
    </row>
    <row r="972" spans="2:21" x14ac:dyDescent="0.25">
      <c r="B972" s="88" t="str">
        <v/>
      </c>
      <c r="C972" s="88" t="str">
        <v/>
      </c>
      <c r="D972" s="88" t="str">
        <v/>
      </c>
      <c r="F972" s="102" t="str">
        <v/>
      </c>
      <c r="O972" s="99">
        <v>48</v>
      </c>
      <c r="P972" s="99" t="s">
        <v>239</v>
      </c>
      <c r="Q972" s="99" t="s">
        <v>242</v>
      </c>
      <c r="R972" s="99">
        <v>2</v>
      </c>
      <c r="S972" s="99" t="s">
        <v>245</v>
      </c>
      <c r="T972" s="99" t="s">
        <v>246</v>
      </c>
      <c r="U972" s="100">
        <v>4.41</v>
      </c>
    </row>
    <row r="973" spans="2:21" x14ac:dyDescent="0.25">
      <c r="B973" s="88" t="str">
        <v/>
      </c>
      <c r="C973" s="88" t="str">
        <v/>
      </c>
      <c r="D973" s="88" t="str">
        <v/>
      </c>
      <c r="F973" s="102" t="str">
        <v/>
      </c>
      <c r="O973" s="99">
        <v>48</v>
      </c>
      <c r="P973" s="99" t="s">
        <v>239</v>
      </c>
      <c r="Q973" s="99" t="s">
        <v>242</v>
      </c>
      <c r="R973" s="99">
        <v>3</v>
      </c>
      <c r="S973" s="99" t="s">
        <v>247</v>
      </c>
      <c r="T973" s="99" t="s">
        <v>248</v>
      </c>
      <c r="U973" s="100">
        <v>0</v>
      </c>
    </row>
    <row r="974" spans="2:21" x14ac:dyDescent="0.25">
      <c r="B974" s="88" t="str">
        <v/>
      </c>
      <c r="C974" s="88" t="str">
        <v/>
      </c>
      <c r="D974" s="88" t="str">
        <v/>
      </c>
      <c r="F974" s="102" t="str">
        <v/>
      </c>
      <c r="O974" s="99">
        <v>48</v>
      </c>
      <c r="P974" s="99" t="s">
        <v>239</v>
      </c>
      <c r="Q974" s="99" t="s">
        <v>242</v>
      </c>
      <c r="R974" s="99">
        <v>4</v>
      </c>
      <c r="S974" s="99" t="s">
        <v>249</v>
      </c>
      <c r="T974" s="99" t="s">
        <v>250</v>
      </c>
      <c r="U974" s="100">
        <v>2.68</v>
      </c>
    </row>
    <row r="975" spans="2:21" x14ac:dyDescent="0.25">
      <c r="B975" s="88" t="str">
        <v/>
      </c>
      <c r="C975" s="88" t="str">
        <v/>
      </c>
      <c r="D975" s="88" t="str">
        <v/>
      </c>
      <c r="F975" s="102" t="str">
        <v/>
      </c>
      <c r="O975" s="99">
        <v>48</v>
      </c>
      <c r="P975" s="99" t="s">
        <v>239</v>
      </c>
      <c r="Q975" s="99" t="s">
        <v>242</v>
      </c>
      <c r="R975" s="99">
        <v>5</v>
      </c>
      <c r="S975" s="99" t="s">
        <v>251</v>
      </c>
      <c r="T975" s="99" t="s">
        <v>252</v>
      </c>
      <c r="U975" s="100">
        <v>6.92</v>
      </c>
    </row>
    <row r="976" spans="2:21" x14ac:dyDescent="0.25">
      <c r="B976" s="88" t="str">
        <v/>
      </c>
      <c r="C976" s="88" t="str">
        <v/>
      </c>
      <c r="D976" s="88" t="str">
        <v/>
      </c>
      <c r="F976" s="102" t="str">
        <v/>
      </c>
      <c r="O976" s="99">
        <v>48</v>
      </c>
      <c r="P976" s="99" t="s">
        <v>239</v>
      </c>
      <c r="Q976" s="99" t="s">
        <v>242</v>
      </c>
      <c r="R976" s="99">
        <v>6</v>
      </c>
      <c r="S976" s="99" t="s">
        <v>253</v>
      </c>
      <c r="T976" s="99" t="s">
        <v>254</v>
      </c>
      <c r="U976" s="100">
        <v>4.6399999999999997</v>
      </c>
    </row>
    <row r="977" spans="2:21" x14ac:dyDescent="0.25">
      <c r="B977" s="88" t="str">
        <v/>
      </c>
      <c r="C977" s="88" t="str">
        <v/>
      </c>
      <c r="D977" s="88" t="str">
        <v/>
      </c>
      <c r="F977" s="102" t="str">
        <v/>
      </c>
      <c r="O977" s="99">
        <v>48</v>
      </c>
      <c r="P977" s="99" t="s">
        <v>239</v>
      </c>
      <c r="Q977" s="99" t="s">
        <v>242</v>
      </c>
      <c r="R977" s="99">
        <v>7</v>
      </c>
      <c r="S977" s="99" t="s">
        <v>255</v>
      </c>
      <c r="T977" s="99" t="s">
        <v>256</v>
      </c>
      <c r="U977" s="100">
        <v>5.61</v>
      </c>
    </row>
    <row r="978" spans="2:21" x14ac:dyDescent="0.25">
      <c r="B978" s="88" t="str">
        <v/>
      </c>
      <c r="C978" s="88" t="str">
        <v/>
      </c>
      <c r="D978" s="88" t="str">
        <v/>
      </c>
      <c r="F978" s="102" t="str">
        <v/>
      </c>
      <c r="O978" s="99">
        <v>48</v>
      </c>
      <c r="P978" s="99" t="s">
        <v>239</v>
      </c>
      <c r="Q978" s="99" t="s">
        <v>242</v>
      </c>
      <c r="R978" s="99">
        <v>8</v>
      </c>
      <c r="S978" s="99" t="s">
        <v>257</v>
      </c>
      <c r="T978" s="99" t="s">
        <v>258</v>
      </c>
      <c r="U978" s="100">
        <v>6.47</v>
      </c>
    </row>
    <row r="979" spans="2:21" x14ac:dyDescent="0.25">
      <c r="B979" s="88" t="str">
        <v/>
      </c>
      <c r="C979" s="88" t="str">
        <v/>
      </c>
      <c r="D979" s="88" t="str">
        <v/>
      </c>
      <c r="F979" s="102" t="str">
        <v/>
      </c>
      <c r="O979" s="99">
        <v>49</v>
      </c>
      <c r="P979" s="99" t="s">
        <v>240</v>
      </c>
      <c r="Q979" s="99" t="s">
        <v>242</v>
      </c>
      <c r="R979" s="99">
        <v>1</v>
      </c>
      <c r="S979" s="99" t="s">
        <v>243</v>
      </c>
      <c r="T979" s="99" t="s">
        <v>244</v>
      </c>
      <c r="U979" s="100">
        <v>7.19</v>
      </c>
    </row>
    <row r="980" spans="2:21" x14ac:dyDescent="0.25">
      <c r="B980" s="88" t="str">
        <v/>
      </c>
      <c r="C980" s="88" t="str">
        <v/>
      </c>
      <c r="D980" s="88" t="str">
        <v/>
      </c>
      <c r="F980" s="102" t="str">
        <v/>
      </c>
      <c r="O980" s="99">
        <v>49</v>
      </c>
      <c r="P980" s="99" t="s">
        <v>240</v>
      </c>
      <c r="Q980" s="99" t="s">
        <v>242</v>
      </c>
      <c r="R980" s="99">
        <v>2</v>
      </c>
      <c r="S980" s="99" t="s">
        <v>245</v>
      </c>
      <c r="T980" s="99" t="s">
        <v>246</v>
      </c>
      <c r="U980" s="100">
        <v>4.41</v>
      </c>
    </row>
    <row r="981" spans="2:21" x14ac:dyDescent="0.25">
      <c r="B981" s="88" t="str">
        <v/>
      </c>
      <c r="C981" s="88" t="str">
        <v/>
      </c>
      <c r="D981" s="88" t="str">
        <v/>
      </c>
      <c r="F981" s="102" t="str">
        <v/>
      </c>
      <c r="O981" s="99">
        <v>49</v>
      </c>
      <c r="P981" s="99" t="s">
        <v>240</v>
      </c>
      <c r="Q981" s="99" t="s">
        <v>242</v>
      </c>
      <c r="R981" s="99">
        <v>3</v>
      </c>
      <c r="S981" s="99" t="s">
        <v>247</v>
      </c>
      <c r="T981" s="99" t="s">
        <v>248</v>
      </c>
      <c r="U981" s="100">
        <v>0</v>
      </c>
    </row>
    <row r="982" spans="2:21" x14ac:dyDescent="0.25">
      <c r="B982" s="88" t="str">
        <v/>
      </c>
      <c r="C982" s="88" t="str">
        <v/>
      </c>
      <c r="D982" s="88" t="str">
        <v/>
      </c>
      <c r="F982" s="102" t="str">
        <v/>
      </c>
      <c r="O982" s="99">
        <v>49</v>
      </c>
      <c r="P982" s="99" t="s">
        <v>240</v>
      </c>
      <c r="Q982" s="99" t="s">
        <v>242</v>
      </c>
      <c r="R982" s="99">
        <v>4</v>
      </c>
      <c r="S982" s="99" t="s">
        <v>249</v>
      </c>
      <c r="T982" s="99" t="s">
        <v>250</v>
      </c>
      <c r="U982" s="100">
        <v>2.68</v>
      </c>
    </row>
    <row r="983" spans="2:21" x14ac:dyDescent="0.25">
      <c r="B983" s="88" t="str">
        <v/>
      </c>
      <c r="C983" s="88" t="str">
        <v/>
      </c>
      <c r="D983" s="88" t="str">
        <v/>
      </c>
      <c r="F983" s="102" t="str">
        <v/>
      </c>
      <c r="O983" s="99">
        <v>49</v>
      </c>
      <c r="P983" s="99" t="s">
        <v>240</v>
      </c>
      <c r="Q983" s="99" t="s">
        <v>242</v>
      </c>
      <c r="R983" s="99">
        <v>5</v>
      </c>
      <c r="S983" s="99" t="s">
        <v>251</v>
      </c>
      <c r="T983" s="99" t="s">
        <v>252</v>
      </c>
      <c r="U983" s="100">
        <v>6.92</v>
      </c>
    </row>
    <row r="984" spans="2:21" x14ac:dyDescent="0.25">
      <c r="B984" s="88" t="str">
        <v/>
      </c>
      <c r="C984" s="88" t="str">
        <v/>
      </c>
      <c r="D984" s="88" t="str">
        <v/>
      </c>
      <c r="F984" s="102" t="str">
        <v/>
      </c>
      <c r="O984" s="99">
        <v>49</v>
      </c>
      <c r="P984" s="99" t="s">
        <v>240</v>
      </c>
      <c r="Q984" s="99" t="s">
        <v>242</v>
      </c>
      <c r="R984" s="99">
        <v>6</v>
      </c>
      <c r="S984" s="99" t="s">
        <v>253</v>
      </c>
      <c r="T984" s="99" t="s">
        <v>254</v>
      </c>
      <c r="U984" s="100">
        <v>4.6399999999999997</v>
      </c>
    </row>
    <row r="985" spans="2:21" x14ac:dyDescent="0.25">
      <c r="B985" s="88" t="str">
        <v/>
      </c>
      <c r="C985" s="88" t="str">
        <v/>
      </c>
      <c r="D985" s="88" t="str">
        <v/>
      </c>
      <c r="F985" s="102" t="str">
        <v/>
      </c>
      <c r="O985" s="99">
        <v>49</v>
      </c>
      <c r="P985" s="99" t="s">
        <v>240</v>
      </c>
      <c r="Q985" s="99" t="s">
        <v>242</v>
      </c>
      <c r="R985" s="99">
        <v>7</v>
      </c>
      <c r="S985" s="99" t="s">
        <v>255</v>
      </c>
      <c r="T985" s="99" t="s">
        <v>256</v>
      </c>
      <c r="U985" s="100">
        <v>5.61</v>
      </c>
    </row>
    <row r="986" spans="2:21" x14ac:dyDescent="0.25">
      <c r="B986" s="88" t="str">
        <v/>
      </c>
      <c r="C986" s="88" t="str">
        <v/>
      </c>
      <c r="D986" s="88" t="str">
        <v/>
      </c>
      <c r="F986" s="102" t="str">
        <v/>
      </c>
      <c r="O986" s="99">
        <v>49</v>
      </c>
      <c r="P986" s="99" t="s">
        <v>240</v>
      </c>
      <c r="Q986" s="99" t="s">
        <v>242</v>
      </c>
      <c r="R986" s="99">
        <v>8</v>
      </c>
      <c r="S986" s="99" t="s">
        <v>257</v>
      </c>
      <c r="T986" s="99" t="s">
        <v>258</v>
      </c>
      <c r="U986" s="100">
        <v>6.47</v>
      </c>
    </row>
    <row r="987" spans="2:21" x14ac:dyDescent="0.25">
      <c r="B987" s="88" t="str">
        <v/>
      </c>
      <c r="C987" s="88" t="str">
        <v/>
      </c>
      <c r="D987" s="88" t="str">
        <v/>
      </c>
      <c r="F987" s="102" t="str">
        <v/>
      </c>
      <c r="O987" s="99">
        <v>50</v>
      </c>
      <c r="P987" s="99" t="s">
        <v>241</v>
      </c>
      <c r="Q987" s="99" t="s">
        <v>242</v>
      </c>
      <c r="R987" s="99">
        <v>1</v>
      </c>
      <c r="S987" s="99" t="s">
        <v>243</v>
      </c>
      <c r="T987" s="99" t="s">
        <v>244</v>
      </c>
      <c r="U987" s="100">
        <v>7.19</v>
      </c>
    </row>
    <row r="988" spans="2:21" x14ac:dyDescent="0.25">
      <c r="B988" s="88" t="str">
        <v/>
      </c>
      <c r="C988" s="88" t="str">
        <v/>
      </c>
      <c r="D988" s="88" t="str">
        <v/>
      </c>
      <c r="F988" s="102" t="str">
        <v/>
      </c>
      <c r="O988" s="99">
        <v>50</v>
      </c>
      <c r="P988" s="99" t="s">
        <v>241</v>
      </c>
      <c r="Q988" s="99" t="s">
        <v>242</v>
      </c>
      <c r="R988" s="99">
        <v>2</v>
      </c>
      <c r="S988" s="99" t="s">
        <v>245</v>
      </c>
      <c r="T988" s="99" t="s">
        <v>246</v>
      </c>
      <c r="U988" s="100">
        <v>4.41</v>
      </c>
    </row>
    <row r="989" spans="2:21" x14ac:dyDescent="0.25">
      <c r="B989" s="88" t="str">
        <v/>
      </c>
      <c r="C989" s="88" t="str">
        <v/>
      </c>
      <c r="D989" s="88" t="str">
        <v/>
      </c>
      <c r="F989" s="102" t="str">
        <v/>
      </c>
      <c r="O989" s="99">
        <v>50</v>
      </c>
      <c r="P989" s="99" t="s">
        <v>241</v>
      </c>
      <c r="Q989" s="99" t="s">
        <v>242</v>
      </c>
      <c r="R989" s="99">
        <v>3</v>
      </c>
      <c r="S989" s="99" t="s">
        <v>247</v>
      </c>
      <c r="T989" s="99" t="s">
        <v>248</v>
      </c>
      <c r="U989" s="100">
        <v>0</v>
      </c>
    </row>
    <row r="990" spans="2:21" x14ac:dyDescent="0.25">
      <c r="B990" s="88" t="str">
        <v/>
      </c>
      <c r="C990" s="88" t="str">
        <v/>
      </c>
      <c r="D990" s="88" t="str">
        <v/>
      </c>
      <c r="F990" s="102" t="str">
        <v/>
      </c>
      <c r="O990" s="99">
        <v>50</v>
      </c>
      <c r="P990" s="99" t="s">
        <v>241</v>
      </c>
      <c r="Q990" s="99" t="s">
        <v>242</v>
      </c>
      <c r="R990" s="99">
        <v>4</v>
      </c>
      <c r="S990" s="99" t="s">
        <v>249</v>
      </c>
      <c r="T990" s="99" t="s">
        <v>250</v>
      </c>
      <c r="U990" s="100">
        <v>2.68</v>
      </c>
    </row>
    <row r="991" spans="2:21" x14ac:dyDescent="0.25">
      <c r="B991" s="88" t="str">
        <v/>
      </c>
      <c r="C991" s="88" t="str">
        <v/>
      </c>
      <c r="D991" s="88" t="str">
        <v/>
      </c>
      <c r="F991" s="102" t="str">
        <v/>
      </c>
      <c r="O991" s="99">
        <v>50</v>
      </c>
      <c r="P991" s="99" t="s">
        <v>241</v>
      </c>
      <c r="Q991" s="99" t="s">
        <v>242</v>
      </c>
      <c r="R991" s="99">
        <v>5</v>
      </c>
      <c r="S991" s="99" t="s">
        <v>251</v>
      </c>
      <c r="T991" s="99" t="s">
        <v>252</v>
      </c>
      <c r="U991" s="100">
        <v>6.92</v>
      </c>
    </row>
    <row r="992" spans="2:21" x14ac:dyDescent="0.25">
      <c r="B992" s="88" t="str">
        <v/>
      </c>
      <c r="C992" s="88" t="str">
        <v/>
      </c>
      <c r="D992" s="88" t="str">
        <v/>
      </c>
      <c r="F992" s="102" t="str">
        <v/>
      </c>
      <c r="O992" s="99">
        <v>50</v>
      </c>
      <c r="P992" s="99" t="s">
        <v>241</v>
      </c>
      <c r="Q992" s="99" t="s">
        <v>242</v>
      </c>
      <c r="R992" s="99">
        <v>6</v>
      </c>
      <c r="S992" s="99" t="s">
        <v>253</v>
      </c>
      <c r="T992" s="99" t="s">
        <v>254</v>
      </c>
      <c r="U992" s="100">
        <v>4.6399999999999997</v>
      </c>
    </row>
    <row r="993" spans="2:21" x14ac:dyDescent="0.25">
      <c r="B993" s="88" t="str">
        <v/>
      </c>
      <c r="C993" s="88" t="str">
        <v/>
      </c>
      <c r="D993" s="88" t="str">
        <v/>
      </c>
      <c r="F993" s="102" t="str">
        <v/>
      </c>
      <c r="O993" s="99">
        <v>50</v>
      </c>
      <c r="P993" s="99" t="s">
        <v>241</v>
      </c>
      <c r="Q993" s="99" t="s">
        <v>242</v>
      </c>
      <c r="R993" s="99">
        <v>7</v>
      </c>
      <c r="S993" s="99" t="s">
        <v>255</v>
      </c>
      <c r="T993" s="99" t="s">
        <v>256</v>
      </c>
      <c r="U993" s="100">
        <v>5.61</v>
      </c>
    </row>
    <row r="994" spans="2:21" x14ac:dyDescent="0.25">
      <c r="B994" s="88" t="str">
        <v/>
      </c>
      <c r="C994" s="88" t="str">
        <v/>
      </c>
      <c r="D994" s="88" t="str">
        <v/>
      </c>
      <c r="F994" s="102" t="str">
        <v/>
      </c>
      <c r="O994" s="99">
        <v>50</v>
      </c>
      <c r="P994" s="99" t="s">
        <v>241</v>
      </c>
      <c r="Q994" s="99" t="s">
        <v>242</v>
      </c>
      <c r="R994" s="99">
        <v>8</v>
      </c>
      <c r="S994" s="99" t="s">
        <v>257</v>
      </c>
      <c r="T994" s="99" t="s">
        <v>258</v>
      </c>
      <c r="U994" s="100">
        <v>6.47</v>
      </c>
    </row>
    <row r="995" spans="2:21" x14ac:dyDescent="0.25">
      <c r="B995" s="88" t="str">
        <v/>
      </c>
      <c r="C995" s="88" t="str">
        <v/>
      </c>
      <c r="D995" s="88" t="str">
        <v/>
      </c>
      <c r="F995" s="102" t="str">
        <v/>
      </c>
      <c r="O995" s="99">
        <v>1</v>
      </c>
      <c r="P995" s="99" t="s">
        <v>164</v>
      </c>
      <c r="Q995" s="99" t="s">
        <v>259</v>
      </c>
      <c r="R995" s="99">
        <v>1</v>
      </c>
      <c r="S995" s="99" t="s">
        <v>260</v>
      </c>
      <c r="T995" s="101" t="s">
        <v>261</v>
      </c>
      <c r="U995" s="100">
        <v>2.1281931805811598</v>
      </c>
    </row>
    <row r="996" spans="2:21" x14ac:dyDescent="0.25">
      <c r="B996" s="88" t="str">
        <v/>
      </c>
      <c r="C996" s="88" t="str">
        <v/>
      </c>
      <c r="D996" s="88" t="str">
        <v/>
      </c>
      <c r="F996" s="102" t="str">
        <v/>
      </c>
      <c r="O996" s="99">
        <v>1</v>
      </c>
      <c r="P996" s="99" t="s">
        <v>164</v>
      </c>
      <c r="Q996" s="99" t="s">
        <v>259</v>
      </c>
      <c r="R996" s="99">
        <v>2</v>
      </c>
      <c r="S996" s="99" t="s">
        <v>262</v>
      </c>
      <c r="T996" s="101" t="s">
        <v>263</v>
      </c>
      <c r="U996" s="100">
        <v>8.0815795203342606</v>
      </c>
    </row>
    <row r="997" spans="2:21" x14ac:dyDescent="0.25">
      <c r="B997" s="88" t="str">
        <v/>
      </c>
      <c r="C997" s="88" t="str">
        <v/>
      </c>
      <c r="D997" s="88" t="str">
        <v/>
      </c>
      <c r="F997" s="102" t="str">
        <v/>
      </c>
      <c r="O997" s="99">
        <v>1</v>
      </c>
      <c r="P997" s="99" t="s">
        <v>164</v>
      </c>
      <c r="Q997" s="99" t="s">
        <v>259</v>
      </c>
      <c r="R997" s="99">
        <v>3</v>
      </c>
      <c r="S997" s="99" t="s">
        <v>264</v>
      </c>
      <c r="T997" s="101" t="s">
        <v>265</v>
      </c>
      <c r="U997" s="100">
        <v>9.7152122826420193</v>
      </c>
    </row>
    <row r="998" spans="2:21" x14ac:dyDescent="0.25">
      <c r="B998" s="88" t="str">
        <v/>
      </c>
      <c r="C998" s="88" t="str">
        <v/>
      </c>
      <c r="D998" s="88" t="str">
        <v/>
      </c>
      <c r="F998" s="102" t="str">
        <v/>
      </c>
      <c r="O998" s="99">
        <v>1</v>
      </c>
      <c r="P998" s="99" t="s">
        <v>164</v>
      </c>
      <c r="Q998" s="99" t="s">
        <v>259</v>
      </c>
      <c r="R998" s="99">
        <v>4</v>
      </c>
      <c r="S998" s="99" t="s">
        <v>266</v>
      </c>
      <c r="T998" s="101" t="s">
        <v>267</v>
      </c>
      <c r="U998" s="100">
        <v>10.8545485143942</v>
      </c>
    </row>
    <row r="999" spans="2:21" x14ac:dyDescent="0.25">
      <c r="B999" s="88" t="str">
        <v/>
      </c>
      <c r="C999" s="88" t="str">
        <v/>
      </c>
      <c r="D999" s="88" t="str">
        <v/>
      </c>
      <c r="F999" s="102" t="str">
        <v/>
      </c>
      <c r="O999" s="99">
        <v>1</v>
      </c>
      <c r="P999" s="99" t="s">
        <v>164</v>
      </c>
      <c r="Q999" s="99" t="s">
        <v>259</v>
      </c>
      <c r="R999" s="99">
        <v>5</v>
      </c>
      <c r="S999" s="99" t="s">
        <v>268</v>
      </c>
      <c r="T999" s="101" t="s">
        <v>269</v>
      </c>
      <c r="U999" s="100">
        <v>10.142267157459301</v>
      </c>
    </row>
    <row r="1000" spans="2:21" x14ac:dyDescent="0.25">
      <c r="B1000" s="88" t="str">
        <v/>
      </c>
      <c r="C1000" s="88" t="str">
        <v/>
      </c>
      <c r="D1000" s="88" t="str">
        <v/>
      </c>
      <c r="F1000" s="102" t="str">
        <v/>
      </c>
      <c r="O1000" s="99">
        <v>1</v>
      </c>
      <c r="P1000" s="99" t="s">
        <v>164</v>
      </c>
      <c r="Q1000" s="99" t="s">
        <v>259</v>
      </c>
      <c r="R1000" s="99">
        <v>6</v>
      </c>
      <c r="S1000" s="99" t="s">
        <v>270</v>
      </c>
      <c r="T1000" s="101" t="s">
        <v>271</v>
      </c>
      <c r="U1000" s="100">
        <v>13.2743158321107</v>
      </c>
    </row>
    <row r="1001" spans="2:21" x14ac:dyDescent="0.25">
      <c r="B1001" s="88" t="str">
        <v/>
      </c>
      <c r="C1001" s="88" t="str">
        <v/>
      </c>
      <c r="D1001" s="88" t="str">
        <v/>
      </c>
      <c r="F1001" s="102" t="str">
        <v/>
      </c>
      <c r="O1001" s="99">
        <v>1</v>
      </c>
      <c r="P1001" s="99" t="s">
        <v>164</v>
      </c>
      <c r="Q1001" s="99" t="s">
        <v>259</v>
      </c>
      <c r="R1001" s="99">
        <v>7</v>
      </c>
      <c r="S1001" s="99" t="s">
        <v>272</v>
      </c>
      <c r="T1001" s="101" t="s">
        <v>273</v>
      </c>
      <c r="U1001" s="100">
        <v>19.940317474631499</v>
      </c>
    </row>
    <row r="1002" spans="2:21" x14ac:dyDescent="0.25">
      <c r="B1002" s="88" t="str">
        <v/>
      </c>
      <c r="C1002" s="88" t="str">
        <v/>
      </c>
      <c r="D1002" s="88" t="str">
        <v/>
      </c>
      <c r="F1002" s="102" t="str">
        <v/>
      </c>
      <c r="O1002" s="99">
        <v>1</v>
      </c>
      <c r="P1002" s="99" t="s">
        <v>164</v>
      </c>
      <c r="Q1002" s="99" t="s">
        <v>259</v>
      </c>
      <c r="R1002" s="99">
        <v>9</v>
      </c>
      <c r="S1002" s="99" t="s">
        <v>274</v>
      </c>
      <c r="T1002" s="101" t="s">
        <v>275</v>
      </c>
      <c r="U1002" s="100">
        <v>15.799562480944701</v>
      </c>
    </row>
    <row r="1003" spans="2:21" x14ac:dyDescent="0.25">
      <c r="B1003" s="88" t="str">
        <v/>
      </c>
      <c r="C1003" s="88" t="str">
        <v/>
      </c>
      <c r="D1003" s="88" t="str">
        <v/>
      </c>
      <c r="F1003" s="102" t="str">
        <v/>
      </c>
      <c r="O1003" s="99">
        <v>1</v>
      </c>
      <c r="P1003" s="99" t="s">
        <v>164</v>
      </c>
      <c r="Q1003" s="99" t="s">
        <v>259</v>
      </c>
      <c r="R1003" s="99">
        <v>11</v>
      </c>
      <c r="S1003" s="99" t="s">
        <v>276</v>
      </c>
      <c r="T1003" s="101" t="s">
        <v>277</v>
      </c>
      <c r="U1003" s="100">
        <v>23.172796921497298</v>
      </c>
    </row>
    <row r="1004" spans="2:21" x14ac:dyDescent="0.25">
      <c r="B1004" s="88" t="str">
        <v/>
      </c>
      <c r="C1004" s="88" t="str">
        <v/>
      </c>
      <c r="D1004" s="88" t="str">
        <v/>
      </c>
      <c r="F1004" s="102" t="str">
        <v/>
      </c>
      <c r="O1004" s="99">
        <v>1</v>
      </c>
      <c r="P1004" s="99" t="s">
        <v>164</v>
      </c>
      <c r="Q1004" s="99" t="s">
        <v>259</v>
      </c>
      <c r="R1004" s="99">
        <v>13</v>
      </c>
      <c r="S1004" s="99" t="s">
        <v>278</v>
      </c>
      <c r="T1004" s="101" t="s">
        <v>279</v>
      </c>
      <c r="U1004" s="100">
        <v>13.4563107412426</v>
      </c>
    </row>
    <row r="1005" spans="2:21" x14ac:dyDescent="0.25">
      <c r="B1005" s="88" t="str">
        <v/>
      </c>
      <c r="C1005" s="88" t="str">
        <v/>
      </c>
      <c r="D1005" s="88" t="str">
        <v/>
      </c>
      <c r="F1005" s="102" t="str">
        <v/>
      </c>
      <c r="O1005" s="99">
        <v>2</v>
      </c>
      <c r="P1005" s="99" t="s">
        <v>193</v>
      </c>
      <c r="Q1005" s="99" t="s">
        <v>259</v>
      </c>
      <c r="R1005" s="99">
        <v>1</v>
      </c>
      <c r="S1005" s="99" t="s">
        <v>260</v>
      </c>
      <c r="T1005" s="101" t="s">
        <v>261</v>
      </c>
      <c r="U1005" s="100">
        <v>2.1281931805811598</v>
      </c>
    </row>
    <row r="1006" spans="2:21" x14ac:dyDescent="0.25">
      <c r="B1006" s="88" t="str">
        <v/>
      </c>
      <c r="C1006" s="88" t="str">
        <v/>
      </c>
      <c r="D1006" s="88" t="str">
        <v/>
      </c>
      <c r="F1006" s="102" t="str">
        <v/>
      </c>
      <c r="O1006" s="99">
        <v>2</v>
      </c>
      <c r="P1006" s="99" t="s">
        <v>193</v>
      </c>
      <c r="Q1006" s="99" t="s">
        <v>259</v>
      </c>
      <c r="R1006" s="99">
        <v>2</v>
      </c>
      <c r="S1006" s="99" t="s">
        <v>262</v>
      </c>
      <c r="T1006" s="101" t="s">
        <v>263</v>
      </c>
      <c r="U1006" s="100">
        <v>8.0815795203342606</v>
      </c>
    </row>
    <row r="1007" spans="2:21" x14ac:dyDescent="0.25">
      <c r="B1007" s="88" t="str">
        <v/>
      </c>
      <c r="C1007" s="88" t="str">
        <v/>
      </c>
      <c r="D1007" s="88" t="str">
        <v/>
      </c>
      <c r="F1007" s="102" t="str">
        <v/>
      </c>
      <c r="O1007" s="99">
        <v>2</v>
      </c>
      <c r="P1007" s="99" t="s">
        <v>193</v>
      </c>
      <c r="Q1007" s="99" t="s">
        <v>259</v>
      </c>
      <c r="R1007" s="99">
        <v>3</v>
      </c>
      <c r="S1007" s="99" t="s">
        <v>264</v>
      </c>
      <c r="T1007" s="101" t="s">
        <v>265</v>
      </c>
      <c r="U1007" s="100">
        <v>9.7152122826420193</v>
      </c>
    </row>
    <row r="1008" spans="2:21" x14ac:dyDescent="0.25">
      <c r="B1008" s="88" t="str">
        <v/>
      </c>
      <c r="C1008" s="88" t="str">
        <v/>
      </c>
      <c r="D1008" s="88" t="str">
        <v/>
      </c>
      <c r="F1008" s="102" t="str">
        <v/>
      </c>
      <c r="O1008" s="99">
        <v>2</v>
      </c>
      <c r="P1008" s="99" t="s">
        <v>193</v>
      </c>
      <c r="Q1008" s="99" t="s">
        <v>259</v>
      </c>
      <c r="R1008" s="99">
        <v>4</v>
      </c>
      <c r="S1008" s="99" t="s">
        <v>266</v>
      </c>
      <c r="T1008" s="101" t="s">
        <v>267</v>
      </c>
      <c r="U1008" s="100">
        <v>10.8545485143942</v>
      </c>
    </row>
    <row r="1009" spans="2:21" x14ac:dyDescent="0.25">
      <c r="B1009" s="88" t="str">
        <v/>
      </c>
      <c r="C1009" s="88" t="str">
        <v/>
      </c>
      <c r="D1009" s="88" t="str">
        <v/>
      </c>
      <c r="F1009" s="102" t="str">
        <v/>
      </c>
      <c r="O1009" s="99">
        <v>2</v>
      </c>
      <c r="P1009" s="99" t="s">
        <v>193</v>
      </c>
      <c r="Q1009" s="99" t="s">
        <v>259</v>
      </c>
      <c r="R1009" s="99">
        <v>5</v>
      </c>
      <c r="S1009" s="99" t="s">
        <v>268</v>
      </c>
      <c r="T1009" s="101" t="s">
        <v>269</v>
      </c>
      <c r="U1009" s="100">
        <v>10.142267157459301</v>
      </c>
    </row>
    <row r="1010" spans="2:21" x14ac:dyDescent="0.25">
      <c r="B1010" s="88" t="str">
        <v/>
      </c>
      <c r="C1010" s="88" t="str">
        <v/>
      </c>
      <c r="D1010" s="88" t="str">
        <v/>
      </c>
      <c r="F1010" s="102" t="str">
        <v/>
      </c>
      <c r="O1010" s="99">
        <v>2</v>
      </c>
      <c r="P1010" s="99" t="s">
        <v>193</v>
      </c>
      <c r="Q1010" s="99" t="s">
        <v>259</v>
      </c>
      <c r="R1010" s="99">
        <v>6</v>
      </c>
      <c r="S1010" s="99" t="s">
        <v>270</v>
      </c>
      <c r="T1010" s="101" t="s">
        <v>271</v>
      </c>
      <c r="U1010" s="100">
        <v>13.2743158321107</v>
      </c>
    </row>
    <row r="1011" spans="2:21" x14ac:dyDescent="0.25">
      <c r="B1011" s="88" t="str">
        <v/>
      </c>
      <c r="C1011" s="88" t="str">
        <v/>
      </c>
      <c r="D1011" s="88" t="str">
        <v/>
      </c>
      <c r="F1011" s="102" t="str">
        <v/>
      </c>
      <c r="O1011" s="99">
        <v>2</v>
      </c>
      <c r="P1011" s="99" t="s">
        <v>193</v>
      </c>
      <c r="Q1011" s="99" t="s">
        <v>259</v>
      </c>
      <c r="R1011" s="99">
        <v>7</v>
      </c>
      <c r="S1011" s="99" t="s">
        <v>272</v>
      </c>
      <c r="T1011" s="101" t="s">
        <v>273</v>
      </c>
      <c r="U1011" s="100">
        <v>19.940317474631499</v>
      </c>
    </row>
    <row r="1012" spans="2:21" x14ac:dyDescent="0.25">
      <c r="B1012" s="88" t="str">
        <v/>
      </c>
      <c r="C1012" s="88" t="str">
        <v/>
      </c>
      <c r="D1012" s="88" t="str">
        <v/>
      </c>
      <c r="F1012" s="102" t="str">
        <v/>
      </c>
      <c r="O1012" s="99">
        <v>2</v>
      </c>
      <c r="P1012" s="99" t="s">
        <v>193</v>
      </c>
      <c r="Q1012" s="99" t="s">
        <v>259</v>
      </c>
      <c r="R1012" s="99">
        <v>8</v>
      </c>
      <c r="S1012" s="99" t="s">
        <v>280</v>
      </c>
      <c r="T1012" s="101" t="s">
        <v>281</v>
      </c>
      <c r="U1012" s="100">
        <v>13.558011110903898</v>
      </c>
    </row>
    <row r="1013" spans="2:21" x14ac:dyDescent="0.25">
      <c r="B1013" s="88" t="str">
        <v/>
      </c>
      <c r="C1013" s="88" t="str">
        <v/>
      </c>
      <c r="D1013" s="88" t="str">
        <v/>
      </c>
      <c r="F1013" s="102" t="str">
        <v/>
      </c>
      <c r="O1013" s="99">
        <v>2</v>
      </c>
      <c r="P1013" s="99" t="s">
        <v>193</v>
      </c>
      <c r="Q1013" s="99" t="s">
        <v>259</v>
      </c>
      <c r="R1013" s="99">
        <v>9</v>
      </c>
      <c r="S1013" s="99" t="s">
        <v>274</v>
      </c>
      <c r="T1013" s="101" t="s">
        <v>275</v>
      </c>
      <c r="U1013" s="100">
        <v>15.799562480944701</v>
      </c>
    </row>
    <row r="1014" spans="2:21" x14ac:dyDescent="0.25">
      <c r="B1014" s="88" t="str">
        <v/>
      </c>
      <c r="C1014" s="88" t="str">
        <v/>
      </c>
      <c r="D1014" s="88" t="str">
        <v/>
      </c>
      <c r="F1014" s="102" t="str">
        <v/>
      </c>
      <c r="O1014" s="99">
        <v>2</v>
      </c>
      <c r="P1014" s="99" t="s">
        <v>193</v>
      </c>
      <c r="Q1014" s="99" t="s">
        <v>259</v>
      </c>
      <c r="R1014" s="99">
        <v>10</v>
      </c>
      <c r="S1014" s="99" t="s">
        <v>282</v>
      </c>
      <c r="T1014" s="101" t="s">
        <v>283</v>
      </c>
      <c r="U1014" s="100">
        <v>23.295837267428499</v>
      </c>
    </row>
    <row r="1015" spans="2:21" x14ac:dyDescent="0.25">
      <c r="B1015" s="88" t="str">
        <v/>
      </c>
      <c r="C1015" s="88" t="str">
        <v/>
      </c>
      <c r="D1015" s="88" t="str">
        <v/>
      </c>
      <c r="F1015" s="102" t="str">
        <v/>
      </c>
      <c r="O1015" s="99">
        <v>2</v>
      </c>
      <c r="P1015" s="99" t="s">
        <v>193</v>
      </c>
      <c r="Q1015" s="99" t="s">
        <v>259</v>
      </c>
      <c r="R1015" s="99">
        <v>11</v>
      </c>
      <c r="S1015" s="99" t="s">
        <v>276</v>
      </c>
      <c r="T1015" s="101" t="s">
        <v>277</v>
      </c>
      <c r="U1015" s="100">
        <v>23.172796921497298</v>
      </c>
    </row>
    <row r="1016" spans="2:21" x14ac:dyDescent="0.25">
      <c r="B1016" s="88" t="str">
        <v/>
      </c>
      <c r="C1016" s="88" t="str">
        <v/>
      </c>
      <c r="D1016" s="88" t="str">
        <v/>
      </c>
      <c r="F1016" s="102" t="str">
        <v/>
      </c>
      <c r="O1016" s="99">
        <v>2</v>
      </c>
      <c r="P1016" s="99" t="s">
        <v>193</v>
      </c>
      <c r="Q1016" s="99" t="s">
        <v>259</v>
      </c>
      <c r="R1016" s="99">
        <v>12</v>
      </c>
      <c r="S1016" s="99" t="s">
        <v>284</v>
      </c>
      <c r="T1016" s="101" t="s">
        <v>285</v>
      </c>
      <c r="U1016" s="100">
        <v>27.5034551858665</v>
      </c>
    </row>
    <row r="1017" spans="2:21" x14ac:dyDescent="0.25">
      <c r="B1017" s="88" t="str">
        <v/>
      </c>
      <c r="C1017" s="88" t="str">
        <v/>
      </c>
      <c r="D1017" s="88" t="str">
        <v/>
      </c>
      <c r="F1017" s="102" t="str">
        <v/>
      </c>
      <c r="O1017" s="99">
        <v>2</v>
      </c>
      <c r="P1017" s="99" t="s">
        <v>193</v>
      </c>
      <c r="Q1017" s="99" t="s">
        <v>259</v>
      </c>
      <c r="R1017" s="99">
        <v>13</v>
      </c>
      <c r="S1017" s="99" t="s">
        <v>278</v>
      </c>
      <c r="T1017" s="101" t="s">
        <v>279</v>
      </c>
      <c r="U1017" s="100">
        <v>13.4563107412426</v>
      </c>
    </row>
    <row r="1018" spans="2:21" x14ac:dyDescent="0.25">
      <c r="B1018" s="88" t="str">
        <v/>
      </c>
      <c r="C1018" s="88" t="str">
        <v/>
      </c>
      <c r="D1018" s="88" t="str">
        <v/>
      </c>
      <c r="F1018" s="102" t="str">
        <v/>
      </c>
      <c r="O1018" s="99">
        <v>2</v>
      </c>
      <c r="P1018" s="99" t="s">
        <v>193</v>
      </c>
      <c r="Q1018" s="99" t="s">
        <v>259</v>
      </c>
      <c r="R1018" s="99">
        <v>14</v>
      </c>
      <c r="S1018" s="99" t="s">
        <v>286</v>
      </c>
      <c r="T1018" s="101" t="s">
        <v>287</v>
      </c>
      <c r="U1018" s="100">
        <v>17.456227160355699</v>
      </c>
    </row>
    <row r="1019" spans="2:21" x14ac:dyDescent="0.25">
      <c r="B1019" s="88" t="str">
        <v/>
      </c>
      <c r="C1019" s="88" t="str">
        <v/>
      </c>
      <c r="D1019" s="88" t="str">
        <v/>
      </c>
      <c r="F1019" s="102" t="str">
        <v/>
      </c>
      <c r="O1019" s="99">
        <v>3</v>
      </c>
      <c r="P1019" s="99" t="s">
        <v>194</v>
      </c>
      <c r="Q1019" s="99" t="s">
        <v>259</v>
      </c>
      <c r="R1019" s="99">
        <v>1</v>
      </c>
      <c r="S1019" s="99" t="s">
        <v>260</v>
      </c>
      <c r="T1019" s="101" t="s">
        <v>261</v>
      </c>
      <c r="U1019" s="100">
        <v>2.1281931805811598</v>
      </c>
    </row>
    <row r="1020" spans="2:21" x14ac:dyDescent="0.25">
      <c r="B1020" s="88" t="str">
        <v/>
      </c>
      <c r="C1020" s="88" t="str">
        <v/>
      </c>
      <c r="D1020" s="88" t="str">
        <v/>
      </c>
      <c r="F1020" s="102" t="str">
        <v/>
      </c>
      <c r="O1020" s="99">
        <v>3</v>
      </c>
      <c r="P1020" s="99" t="s">
        <v>194</v>
      </c>
      <c r="Q1020" s="99" t="s">
        <v>259</v>
      </c>
      <c r="R1020" s="99">
        <v>2</v>
      </c>
      <c r="S1020" s="99" t="s">
        <v>262</v>
      </c>
      <c r="T1020" s="101" t="s">
        <v>263</v>
      </c>
      <c r="U1020" s="100">
        <v>8.0815795203342606</v>
      </c>
    </row>
    <row r="1021" spans="2:21" x14ac:dyDescent="0.25">
      <c r="B1021" s="88" t="str">
        <v/>
      </c>
      <c r="C1021" s="88" t="str">
        <v/>
      </c>
      <c r="D1021" s="88" t="str">
        <v/>
      </c>
      <c r="F1021" s="102" t="str">
        <v/>
      </c>
      <c r="O1021" s="99">
        <v>3</v>
      </c>
      <c r="P1021" s="99" t="s">
        <v>194</v>
      </c>
      <c r="Q1021" s="99" t="s">
        <v>259</v>
      </c>
      <c r="R1021" s="99">
        <v>3</v>
      </c>
      <c r="S1021" s="99" t="s">
        <v>264</v>
      </c>
      <c r="T1021" s="101" t="s">
        <v>265</v>
      </c>
      <c r="U1021" s="100">
        <v>9.7152122826420193</v>
      </c>
    </row>
    <row r="1022" spans="2:21" x14ac:dyDescent="0.25">
      <c r="B1022" s="88" t="str">
        <v/>
      </c>
      <c r="C1022" s="88" t="str">
        <v/>
      </c>
      <c r="D1022" s="88" t="str">
        <v/>
      </c>
      <c r="F1022" s="102" t="str">
        <v/>
      </c>
      <c r="O1022" s="99">
        <v>3</v>
      </c>
      <c r="P1022" s="99" t="s">
        <v>194</v>
      </c>
      <c r="Q1022" s="99" t="s">
        <v>259</v>
      </c>
      <c r="R1022" s="99">
        <v>4</v>
      </c>
      <c r="S1022" s="99" t="s">
        <v>266</v>
      </c>
      <c r="T1022" s="101" t="s">
        <v>267</v>
      </c>
      <c r="U1022" s="100">
        <v>10.8545485143942</v>
      </c>
    </row>
    <row r="1023" spans="2:21" x14ac:dyDescent="0.25">
      <c r="B1023" s="88" t="str">
        <v/>
      </c>
      <c r="C1023" s="88" t="str">
        <v/>
      </c>
      <c r="D1023" s="88" t="str">
        <v/>
      </c>
      <c r="F1023" s="102" t="str">
        <v/>
      </c>
      <c r="O1023" s="99">
        <v>3</v>
      </c>
      <c r="P1023" s="99" t="s">
        <v>194</v>
      </c>
      <c r="Q1023" s="99" t="s">
        <v>259</v>
      </c>
      <c r="R1023" s="99">
        <v>5</v>
      </c>
      <c r="S1023" s="99" t="s">
        <v>268</v>
      </c>
      <c r="T1023" s="101" t="s">
        <v>269</v>
      </c>
      <c r="U1023" s="100">
        <v>10.142267157459301</v>
      </c>
    </row>
    <row r="1024" spans="2:21" x14ac:dyDescent="0.25">
      <c r="B1024" s="88" t="str">
        <v/>
      </c>
      <c r="C1024" s="88" t="str">
        <v/>
      </c>
      <c r="D1024" s="88" t="str">
        <v/>
      </c>
      <c r="F1024" s="102" t="str">
        <v/>
      </c>
      <c r="O1024" s="99">
        <v>3</v>
      </c>
      <c r="P1024" s="99" t="s">
        <v>194</v>
      </c>
      <c r="Q1024" s="99" t="s">
        <v>259</v>
      </c>
      <c r="R1024" s="99">
        <v>6</v>
      </c>
      <c r="S1024" s="99" t="s">
        <v>270</v>
      </c>
      <c r="T1024" s="101" t="s">
        <v>271</v>
      </c>
      <c r="U1024" s="100">
        <v>13.2743158321107</v>
      </c>
    </row>
    <row r="1025" spans="2:21" x14ac:dyDescent="0.25">
      <c r="B1025" s="88" t="str">
        <v/>
      </c>
      <c r="C1025" s="88" t="str">
        <v/>
      </c>
      <c r="D1025" s="88" t="str">
        <v/>
      </c>
      <c r="F1025" s="102" t="str">
        <v/>
      </c>
      <c r="O1025" s="99">
        <v>3</v>
      </c>
      <c r="P1025" s="99" t="s">
        <v>194</v>
      </c>
      <c r="Q1025" s="99" t="s">
        <v>259</v>
      </c>
      <c r="R1025" s="99">
        <v>7</v>
      </c>
      <c r="S1025" s="99" t="s">
        <v>272</v>
      </c>
      <c r="T1025" s="101" t="s">
        <v>273</v>
      </c>
      <c r="U1025" s="100">
        <v>19.940317474631499</v>
      </c>
    </row>
    <row r="1026" spans="2:21" x14ac:dyDescent="0.25">
      <c r="B1026" s="88" t="str">
        <v/>
      </c>
      <c r="C1026" s="88" t="str">
        <v/>
      </c>
      <c r="D1026" s="88" t="str">
        <v/>
      </c>
      <c r="F1026" s="102" t="str">
        <v/>
      </c>
      <c r="O1026" s="99">
        <v>3</v>
      </c>
      <c r="P1026" s="99" t="s">
        <v>194</v>
      </c>
      <c r="Q1026" s="99" t="s">
        <v>259</v>
      </c>
      <c r="R1026" s="99">
        <v>8</v>
      </c>
      <c r="S1026" s="99" t="s">
        <v>280</v>
      </c>
      <c r="T1026" s="101" t="s">
        <v>281</v>
      </c>
      <c r="U1026" s="100">
        <v>13.558011110903898</v>
      </c>
    </row>
    <row r="1027" spans="2:21" x14ac:dyDescent="0.25">
      <c r="B1027" s="88" t="str">
        <v/>
      </c>
      <c r="C1027" s="88" t="str">
        <v/>
      </c>
      <c r="D1027" s="88" t="str">
        <v/>
      </c>
      <c r="F1027" s="102" t="str">
        <v/>
      </c>
      <c r="O1027" s="99">
        <v>3</v>
      </c>
      <c r="P1027" s="99" t="s">
        <v>194</v>
      </c>
      <c r="Q1027" s="99" t="s">
        <v>259</v>
      </c>
      <c r="R1027" s="99">
        <v>9</v>
      </c>
      <c r="S1027" s="99" t="s">
        <v>274</v>
      </c>
      <c r="T1027" s="101" t="s">
        <v>275</v>
      </c>
      <c r="U1027" s="100">
        <v>15.799562480944701</v>
      </c>
    </row>
    <row r="1028" spans="2:21" x14ac:dyDescent="0.25">
      <c r="B1028" s="88" t="str">
        <v/>
      </c>
      <c r="C1028" s="88" t="str">
        <v/>
      </c>
      <c r="D1028" s="88" t="str">
        <v/>
      </c>
      <c r="F1028" s="102" t="str">
        <v/>
      </c>
      <c r="O1028" s="99">
        <v>3</v>
      </c>
      <c r="P1028" s="99" t="s">
        <v>194</v>
      </c>
      <c r="Q1028" s="99" t="s">
        <v>259</v>
      </c>
      <c r="R1028" s="99">
        <v>10</v>
      </c>
      <c r="S1028" s="99" t="s">
        <v>282</v>
      </c>
      <c r="T1028" s="101" t="s">
        <v>283</v>
      </c>
      <c r="U1028" s="100">
        <v>23.295837267428499</v>
      </c>
    </row>
    <row r="1029" spans="2:21" x14ac:dyDescent="0.25">
      <c r="B1029" s="88" t="str">
        <v/>
      </c>
      <c r="C1029" s="88" t="str">
        <v/>
      </c>
      <c r="D1029" s="88" t="str">
        <v/>
      </c>
      <c r="F1029" s="102" t="str">
        <v/>
      </c>
      <c r="O1029" s="99">
        <v>3</v>
      </c>
      <c r="P1029" s="99" t="s">
        <v>194</v>
      </c>
      <c r="Q1029" s="99" t="s">
        <v>259</v>
      </c>
      <c r="R1029" s="99">
        <v>11</v>
      </c>
      <c r="S1029" s="99" t="s">
        <v>276</v>
      </c>
      <c r="T1029" s="101" t="s">
        <v>277</v>
      </c>
      <c r="U1029" s="100">
        <v>23.172796921497298</v>
      </c>
    </row>
    <row r="1030" spans="2:21" x14ac:dyDescent="0.25">
      <c r="B1030" s="88" t="str">
        <v/>
      </c>
      <c r="C1030" s="88" t="str">
        <v/>
      </c>
      <c r="D1030" s="88" t="str">
        <v/>
      </c>
      <c r="F1030" s="102" t="str">
        <v/>
      </c>
      <c r="O1030" s="99">
        <v>3</v>
      </c>
      <c r="P1030" s="99" t="s">
        <v>194</v>
      </c>
      <c r="Q1030" s="99" t="s">
        <v>259</v>
      </c>
      <c r="R1030" s="99">
        <v>12</v>
      </c>
      <c r="S1030" s="99" t="s">
        <v>284</v>
      </c>
      <c r="T1030" s="101" t="s">
        <v>285</v>
      </c>
      <c r="U1030" s="100">
        <v>27.5034551858665</v>
      </c>
    </row>
    <row r="1031" spans="2:21" x14ac:dyDescent="0.25">
      <c r="B1031" s="88" t="str">
        <v/>
      </c>
      <c r="C1031" s="88" t="str">
        <v/>
      </c>
      <c r="D1031" s="88" t="str">
        <v/>
      </c>
      <c r="F1031" s="102" t="str">
        <v/>
      </c>
      <c r="O1031" s="99">
        <v>3</v>
      </c>
      <c r="P1031" s="99" t="s">
        <v>194</v>
      </c>
      <c r="Q1031" s="99" t="s">
        <v>259</v>
      </c>
      <c r="R1031" s="99">
        <v>13</v>
      </c>
      <c r="S1031" s="99" t="s">
        <v>278</v>
      </c>
      <c r="T1031" s="101" t="s">
        <v>279</v>
      </c>
      <c r="U1031" s="100">
        <v>13.4563107412426</v>
      </c>
    </row>
    <row r="1032" spans="2:21" x14ac:dyDescent="0.25">
      <c r="B1032" s="88" t="str">
        <v/>
      </c>
      <c r="C1032" s="88" t="str">
        <v/>
      </c>
      <c r="D1032" s="88" t="str">
        <v/>
      </c>
      <c r="F1032" s="102" t="str">
        <v/>
      </c>
      <c r="O1032" s="99">
        <v>3</v>
      </c>
      <c r="P1032" s="99" t="s">
        <v>194</v>
      </c>
      <c r="Q1032" s="99" t="s">
        <v>259</v>
      </c>
      <c r="R1032" s="99">
        <v>14</v>
      </c>
      <c r="S1032" s="99" t="s">
        <v>286</v>
      </c>
      <c r="T1032" s="101" t="s">
        <v>287</v>
      </c>
      <c r="U1032" s="100">
        <v>17.456227160355699</v>
      </c>
    </row>
    <row r="1033" spans="2:21" x14ac:dyDescent="0.25">
      <c r="B1033" s="88" t="str">
        <v/>
      </c>
      <c r="C1033" s="88" t="str">
        <v/>
      </c>
      <c r="D1033" s="88" t="str">
        <v/>
      </c>
      <c r="F1033" s="102" t="str">
        <v/>
      </c>
      <c r="O1033" s="99">
        <v>4</v>
      </c>
      <c r="P1033" s="99" t="s">
        <v>195</v>
      </c>
      <c r="Q1033" s="99" t="s">
        <v>259</v>
      </c>
      <c r="R1033" s="99">
        <v>1</v>
      </c>
      <c r="S1033" s="99" t="s">
        <v>260</v>
      </c>
      <c r="T1033" s="101" t="s">
        <v>261</v>
      </c>
      <c r="U1033" s="100">
        <v>2.1281931805811598</v>
      </c>
    </row>
    <row r="1034" spans="2:21" x14ac:dyDescent="0.25">
      <c r="B1034" s="88" t="str">
        <v/>
      </c>
      <c r="C1034" s="88" t="str">
        <v/>
      </c>
      <c r="D1034" s="88" t="str">
        <v/>
      </c>
      <c r="F1034" s="102" t="str">
        <v/>
      </c>
      <c r="O1034" s="99">
        <v>4</v>
      </c>
      <c r="P1034" s="99" t="s">
        <v>195</v>
      </c>
      <c r="Q1034" s="99" t="s">
        <v>259</v>
      </c>
      <c r="R1034" s="99">
        <v>2</v>
      </c>
      <c r="S1034" s="99" t="s">
        <v>262</v>
      </c>
      <c r="T1034" s="101" t="s">
        <v>263</v>
      </c>
      <c r="U1034" s="100">
        <v>8.0815795203342606</v>
      </c>
    </row>
    <row r="1035" spans="2:21" x14ac:dyDescent="0.25">
      <c r="B1035" s="88" t="str">
        <v/>
      </c>
      <c r="C1035" s="88" t="str">
        <v/>
      </c>
      <c r="D1035" s="88" t="str">
        <v/>
      </c>
      <c r="F1035" s="102" t="str">
        <v/>
      </c>
      <c r="O1035" s="99">
        <v>4</v>
      </c>
      <c r="P1035" s="99" t="s">
        <v>195</v>
      </c>
      <c r="Q1035" s="99" t="s">
        <v>259</v>
      </c>
      <c r="R1035" s="99">
        <v>3</v>
      </c>
      <c r="S1035" s="99" t="s">
        <v>264</v>
      </c>
      <c r="T1035" s="101" t="s">
        <v>265</v>
      </c>
      <c r="U1035" s="100">
        <v>9.7152122826420193</v>
      </c>
    </row>
    <row r="1036" spans="2:21" x14ac:dyDescent="0.25">
      <c r="B1036" s="88" t="str">
        <v/>
      </c>
      <c r="C1036" s="88" t="str">
        <v/>
      </c>
      <c r="D1036" s="88" t="str">
        <v/>
      </c>
      <c r="F1036" s="102" t="str">
        <v/>
      </c>
      <c r="O1036" s="99">
        <v>4</v>
      </c>
      <c r="P1036" s="99" t="s">
        <v>195</v>
      </c>
      <c r="Q1036" s="99" t="s">
        <v>259</v>
      </c>
      <c r="R1036" s="99">
        <v>4</v>
      </c>
      <c r="S1036" s="99" t="s">
        <v>266</v>
      </c>
      <c r="T1036" s="101" t="s">
        <v>267</v>
      </c>
      <c r="U1036" s="100">
        <v>10.8545485143942</v>
      </c>
    </row>
    <row r="1037" spans="2:21" x14ac:dyDescent="0.25">
      <c r="B1037" s="88" t="str">
        <v/>
      </c>
      <c r="C1037" s="88" t="str">
        <v/>
      </c>
      <c r="D1037" s="88" t="str">
        <v/>
      </c>
      <c r="F1037" s="102" t="str">
        <v/>
      </c>
      <c r="O1037" s="99">
        <v>4</v>
      </c>
      <c r="P1037" s="99" t="s">
        <v>195</v>
      </c>
      <c r="Q1037" s="99" t="s">
        <v>259</v>
      </c>
      <c r="R1037" s="99">
        <v>5</v>
      </c>
      <c r="S1037" s="99" t="s">
        <v>268</v>
      </c>
      <c r="T1037" s="101" t="s">
        <v>269</v>
      </c>
      <c r="U1037" s="100">
        <v>10.142267157459301</v>
      </c>
    </row>
    <row r="1038" spans="2:21" x14ac:dyDescent="0.25">
      <c r="B1038" s="88" t="str">
        <v/>
      </c>
      <c r="C1038" s="88" t="str">
        <v/>
      </c>
      <c r="D1038" s="88" t="str">
        <v/>
      </c>
      <c r="F1038" s="102" t="str">
        <v/>
      </c>
      <c r="O1038" s="99">
        <v>4</v>
      </c>
      <c r="P1038" s="99" t="s">
        <v>195</v>
      </c>
      <c r="Q1038" s="99" t="s">
        <v>259</v>
      </c>
      <c r="R1038" s="99">
        <v>6</v>
      </c>
      <c r="S1038" s="99" t="s">
        <v>270</v>
      </c>
      <c r="T1038" s="101" t="s">
        <v>271</v>
      </c>
      <c r="U1038" s="100">
        <v>13.2743158321107</v>
      </c>
    </row>
    <row r="1039" spans="2:21" x14ac:dyDescent="0.25">
      <c r="B1039" s="88" t="str">
        <v/>
      </c>
      <c r="C1039" s="88" t="str">
        <v/>
      </c>
      <c r="D1039" s="88" t="str">
        <v/>
      </c>
      <c r="F1039" s="102" t="str">
        <v/>
      </c>
      <c r="O1039" s="99">
        <v>4</v>
      </c>
      <c r="P1039" s="99" t="s">
        <v>195</v>
      </c>
      <c r="Q1039" s="99" t="s">
        <v>259</v>
      </c>
      <c r="R1039" s="99">
        <v>7</v>
      </c>
      <c r="S1039" s="99" t="s">
        <v>272</v>
      </c>
      <c r="T1039" s="101" t="s">
        <v>273</v>
      </c>
      <c r="U1039" s="100">
        <v>19.940317474631499</v>
      </c>
    </row>
    <row r="1040" spans="2:21" x14ac:dyDescent="0.25">
      <c r="B1040" s="88" t="str">
        <v/>
      </c>
      <c r="C1040" s="88" t="str">
        <v/>
      </c>
      <c r="D1040" s="88" t="str">
        <v/>
      </c>
      <c r="F1040" s="102" t="str">
        <v/>
      </c>
      <c r="O1040" s="99">
        <v>4</v>
      </c>
      <c r="P1040" s="99" t="s">
        <v>195</v>
      </c>
      <c r="Q1040" s="99" t="s">
        <v>259</v>
      </c>
      <c r="R1040" s="99">
        <v>8</v>
      </c>
      <c r="S1040" s="99" t="s">
        <v>280</v>
      </c>
      <c r="T1040" s="101" t="s">
        <v>281</v>
      </c>
      <c r="U1040" s="100">
        <v>13.558011110903898</v>
      </c>
    </row>
    <row r="1041" spans="2:21" x14ac:dyDescent="0.25">
      <c r="B1041" s="88" t="str">
        <v/>
      </c>
      <c r="C1041" s="88" t="str">
        <v/>
      </c>
      <c r="D1041" s="88" t="str">
        <v/>
      </c>
      <c r="F1041" s="102" t="str">
        <v/>
      </c>
      <c r="O1041" s="99">
        <v>4</v>
      </c>
      <c r="P1041" s="99" t="s">
        <v>195</v>
      </c>
      <c r="Q1041" s="99" t="s">
        <v>259</v>
      </c>
      <c r="R1041" s="99">
        <v>9</v>
      </c>
      <c r="S1041" s="99" t="s">
        <v>274</v>
      </c>
      <c r="T1041" s="101" t="s">
        <v>275</v>
      </c>
      <c r="U1041" s="100">
        <v>15.799562480944701</v>
      </c>
    </row>
    <row r="1042" spans="2:21" x14ac:dyDescent="0.25">
      <c r="B1042" s="88" t="str">
        <v/>
      </c>
      <c r="C1042" s="88" t="str">
        <v/>
      </c>
      <c r="D1042" s="88" t="str">
        <v/>
      </c>
      <c r="F1042" s="102" t="str">
        <v/>
      </c>
      <c r="O1042" s="99">
        <v>4</v>
      </c>
      <c r="P1042" s="99" t="s">
        <v>195</v>
      </c>
      <c r="Q1042" s="99" t="s">
        <v>259</v>
      </c>
      <c r="R1042" s="99">
        <v>10</v>
      </c>
      <c r="S1042" s="99" t="s">
        <v>282</v>
      </c>
      <c r="T1042" s="101" t="s">
        <v>283</v>
      </c>
      <c r="U1042" s="100">
        <v>23.295837267428499</v>
      </c>
    </row>
    <row r="1043" spans="2:21" x14ac:dyDescent="0.25">
      <c r="B1043" s="88" t="str">
        <v/>
      </c>
      <c r="C1043" s="88" t="str">
        <v/>
      </c>
      <c r="D1043" s="88" t="str">
        <v/>
      </c>
      <c r="F1043" s="102" t="str">
        <v/>
      </c>
      <c r="O1043" s="99">
        <v>4</v>
      </c>
      <c r="P1043" s="99" t="s">
        <v>195</v>
      </c>
      <c r="Q1043" s="99" t="s">
        <v>259</v>
      </c>
      <c r="R1043" s="99">
        <v>11</v>
      </c>
      <c r="S1043" s="99" t="s">
        <v>276</v>
      </c>
      <c r="T1043" s="101" t="s">
        <v>277</v>
      </c>
      <c r="U1043" s="100">
        <v>23.172796921497298</v>
      </c>
    </row>
    <row r="1044" spans="2:21" x14ac:dyDescent="0.25">
      <c r="B1044" s="88" t="str">
        <v/>
      </c>
      <c r="C1044" s="88" t="str">
        <v/>
      </c>
      <c r="D1044" s="88" t="str">
        <v/>
      </c>
      <c r="F1044" s="102" t="str">
        <v/>
      </c>
      <c r="O1044" s="99">
        <v>4</v>
      </c>
      <c r="P1044" s="99" t="s">
        <v>195</v>
      </c>
      <c r="Q1044" s="99" t="s">
        <v>259</v>
      </c>
      <c r="R1044" s="99">
        <v>12</v>
      </c>
      <c r="S1044" s="99" t="s">
        <v>284</v>
      </c>
      <c r="T1044" s="101" t="s">
        <v>285</v>
      </c>
      <c r="U1044" s="100">
        <v>27.5034551858665</v>
      </c>
    </row>
    <row r="1045" spans="2:21" x14ac:dyDescent="0.25">
      <c r="B1045" s="88" t="str">
        <v/>
      </c>
      <c r="C1045" s="88" t="str">
        <v/>
      </c>
      <c r="D1045" s="88" t="str">
        <v/>
      </c>
      <c r="F1045" s="102" t="str">
        <v/>
      </c>
      <c r="O1045" s="99">
        <v>4</v>
      </c>
      <c r="P1045" s="99" t="s">
        <v>195</v>
      </c>
      <c r="Q1045" s="99" t="s">
        <v>259</v>
      </c>
      <c r="R1045" s="99">
        <v>13</v>
      </c>
      <c r="S1045" s="99" t="s">
        <v>278</v>
      </c>
      <c r="T1045" s="101" t="s">
        <v>279</v>
      </c>
      <c r="U1045" s="100">
        <v>13.4563107412426</v>
      </c>
    </row>
    <row r="1046" spans="2:21" x14ac:dyDescent="0.25">
      <c r="B1046" s="88" t="str">
        <v/>
      </c>
      <c r="C1046" s="88" t="str">
        <v/>
      </c>
      <c r="D1046" s="88" t="str">
        <v/>
      </c>
      <c r="F1046" s="102" t="str">
        <v/>
      </c>
      <c r="O1046" s="99">
        <v>4</v>
      </c>
      <c r="P1046" s="99" t="s">
        <v>195</v>
      </c>
      <c r="Q1046" s="99" t="s">
        <v>259</v>
      </c>
      <c r="R1046" s="99">
        <v>14</v>
      </c>
      <c r="S1046" s="99" t="s">
        <v>286</v>
      </c>
      <c r="T1046" s="101" t="s">
        <v>287</v>
      </c>
      <c r="U1046" s="100">
        <v>17.456227160355699</v>
      </c>
    </row>
    <row r="1047" spans="2:21" x14ac:dyDescent="0.25">
      <c r="B1047" s="88" t="str">
        <v/>
      </c>
      <c r="C1047" s="88" t="str">
        <v/>
      </c>
      <c r="D1047" s="88" t="str">
        <v/>
      </c>
      <c r="F1047" s="102" t="str">
        <v/>
      </c>
      <c r="O1047" s="99">
        <v>5</v>
      </c>
      <c r="P1047" s="99" t="s">
        <v>196</v>
      </c>
      <c r="Q1047" s="99" t="s">
        <v>259</v>
      </c>
      <c r="R1047" s="99">
        <v>1</v>
      </c>
      <c r="S1047" s="99" t="s">
        <v>260</v>
      </c>
      <c r="T1047" s="101" t="s">
        <v>261</v>
      </c>
      <c r="U1047" s="100">
        <v>2.1281931805811598</v>
      </c>
    </row>
    <row r="1048" spans="2:21" x14ac:dyDescent="0.25">
      <c r="B1048" s="88" t="str">
        <v/>
      </c>
      <c r="C1048" s="88" t="str">
        <v/>
      </c>
      <c r="D1048" s="88" t="str">
        <v/>
      </c>
      <c r="F1048" s="102" t="str">
        <v/>
      </c>
      <c r="O1048" s="99">
        <v>5</v>
      </c>
      <c r="P1048" s="99" t="s">
        <v>196</v>
      </c>
      <c r="Q1048" s="99" t="s">
        <v>259</v>
      </c>
      <c r="R1048" s="99">
        <v>2</v>
      </c>
      <c r="S1048" s="99" t="s">
        <v>262</v>
      </c>
      <c r="T1048" s="101" t="s">
        <v>263</v>
      </c>
      <c r="U1048" s="100">
        <v>8.0815795203342606</v>
      </c>
    </row>
    <row r="1049" spans="2:21" x14ac:dyDescent="0.25">
      <c r="B1049" s="88" t="str">
        <v/>
      </c>
      <c r="C1049" s="88" t="str">
        <v/>
      </c>
      <c r="D1049" s="88" t="str">
        <v/>
      </c>
      <c r="F1049" s="102" t="str">
        <v/>
      </c>
      <c r="O1049" s="99">
        <v>5</v>
      </c>
      <c r="P1049" s="99" t="s">
        <v>196</v>
      </c>
      <c r="Q1049" s="99" t="s">
        <v>259</v>
      </c>
      <c r="R1049" s="99">
        <v>3</v>
      </c>
      <c r="S1049" s="99" t="s">
        <v>264</v>
      </c>
      <c r="T1049" s="101" t="s">
        <v>265</v>
      </c>
      <c r="U1049" s="100">
        <v>9.7152122826420193</v>
      </c>
    </row>
    <row r="1050" spans="2:21" x14ac:dyDescent="0.25">
      <c r="B1050" s="88" t="str">
        <v/>
      </c>
      <c r="C1050" s="88" t="str">
        <v/>
      </c>
      <c r="D1050" s="88" t="str">
        <v/>
      </c>
      <c r="F1050" s="102" t="str">
        <v/>
      </c>
      <c r="O1050" s="99">
        <v>5</v>
      </c>
      <c r="P1050" s="99" t="s">
        <v>196</v>
      </c>
      <c r="Q1050" s="99" t="s">
        <v>259</v>
      </c>
      <c r="R1050" s="99">
        <v>4</v>
      </c>
      <c r="S1050" s="99" t="s">
        <v>266</v>
      </c>
      <c r="T1050" s="101" t="s">
        <v>267</v>
      </c>
      <c r="U1050" s="100">
        <v>10.8545485143942</v>
      </c>
    </row>
    <row r="1051" spans="2:21" x14ac:dyDescent="0.25">
      <c r="B1051" s="88" t="str">
        <v/>
      </c>
      <c r="C1051" s="88" t="str">
        <v/>
      </c>
      <c r="D1051" s="88" t="str">
        <v/>
      </c>
      <c r="F1051" s="102" t="str">
        <v/>
      </c>
      <c r="O1051" s="99">
        <v>5</v>
      </c>
      <c r="P1051" s="99" t="s">
        <v>196</v>
      </c>
      <c r="Q1051" s="99" t="s">
        <v>259</v>
      </c>
      <c r="R1051" s="99">
        <v>5</v>
      </c>
      <c r="S1051" s="99" t="s">
        <v>268</v>
      </c>
      <c r="T1051" s="101" t="s">
        <v>269</v>
      </c>
      <c r="U1051" s="100">
        <v>10.142267157459301</v>
      </c>
    </row>
    <row r="1052" spans="2:21" x14ac:dyDescent="0.25">
      <c r="B1052" s="88" t="str">
        <v/>
      </c>
      <c r="C1052" s="88" t="str">
        <v/>
      </c>
      <c r="D1052" s="88" t="str">
        <v/>
      </c>
      <c r="F1052" s="102" t="str">
        <v/>
      </c>
      <c r="O1052" s="99">
        <v>5</v>
      </c>
      <c r="P1052" s="99" t="s">
        <v>196</v>
      </c>
      <c r="Q1052" s="99" t="s">
        <v>259</v>
      </c>
      <c r="R1052" s="99">
        <v>6</v>
      </c>
      <c r="S1052" s="99" t="s">
        <v>270</v>
      </c>
      <c r="T1052" s="101" t="s">
        <v>271</v>
      </c>
      <c r="U1052" s="100">
        <v>13.2743158321107</v>
      </c>
    </row>
    <row r="1053" spans="2:21" x14ac:dyDescent="0.25">
      <c r="B1053" s="88" t="str">
        <v/>
      </c>
      <c r="C1053" s="88" t="str">
        <v/>
      </c>
      <c r="D1053" s="88" t="str">
        <v/>
      </c>
      <c r="F1053" s="102" t="str">
        <v/>
      </c>
      <c r="O1053" s="99">
        <v>5</v>
      </c>
      <c r="P1053" s="99" t="s">
        <v>196</v>
      </c>
      <c r="Q1053" s="99" t="s">
        <v>259</v>
      </c>
      <c r="R1053" s="99">
        <v>7</v>
      </c>
      <c r="S1053" s="99" t="s">
        <v>272</v>
      </c>
      <c r="T1053" s="101" t="s">
        <v>273</v>
      </c>
      <c r="U1053" s="100">
        <v>19.940317474631499</v>
      </c>
    </row>
    <row r="1054" spans="2:21" x14ac:dyDescent="0.25">
      <c r="B1054" s="88" t="str">
        <v/>
      </c>
      <c r="C1054" s="88" t="str">
        <v/>
      </c>
      <c r="D1054" s="88" t="str">
        <v/>
      </c>
      <c r="F1054" s="102" t="str">
        <v/>
      </c>
      <c r="O1054" s="99">
        <v>5</v>
      </c>
      <c r="P1054" s="99" t="s">
        <v>196</v>
      </c>
      <c r="Q1054" s="99" t="s">
        <v>259</v>
      </c>
      <c r="R1054" s="99">
        <v>8</v>
      </c>
      <c r="S1054" s="99" t="s">
        <v>280</v>
      </c>
      <c r="T1054" s="101" t="s">
        <v>281</v>
      </c>
      <c r="U1054" s="100">
        <v>13.558011110903898</v>
      </c>
    </row>
    <row r="1055" spans="2:21" x14ac:dyDescent="0.25">
      <c r="B1055" s="88" t="str">
        <v/>
      </c>
      <c r="C1055" s="88" t="str">
        <v/>
      </c>
      <c r="D1055" s="88" t="str">
        <v/>
      </c>
      <c r="F1055" s="102" t="str">
        <v/>
      </c>
      <c r="O1055" s="99">
        <v>5</v>
      </c>
      <c r="P1055" s="99" t="s">
        <v>196</v>
      </c>
      <c r="Q1055" s="99" t="s">
        <v>259</v>
      </c>
      <c r="R1055" s="99">
        <v>9</v>
      </c>
      <c r="S1055" s="99" t="s">
        <v>274</v>
      </c>
      <c r="T1055" s="101" t="s">
        <v>275</v>
      </c>
      <c r="U1055" s="100">
        <v>15.799562480944701</v>
      </c>
    </row>
    <row r="1056" spans="2:21" x14ac:dyDescent="0.25">
      <c r="B1056" s="88" t="str">
        <v/>
      </c>
      <c r="C1056" s="88" t="str">
        <v/>
      </c>
      <c r="D1056" s="88" t="str">
        <v/>
      </c>
      <c r="F1056" s="102" t="str">
        <v/>
      </c>
      <c r="O1056" s="99">
        <v>5</v>
      </c>
      <c r="P1056" s="99" t="s">
        <v>196</v>
      </c>
      <c r="Q1056" s="99" t="s">
        <v>259</v>
      </c>
      <c r="R1056" s="99">
        <v>10</v>
      </c>
      <c r="S1056" s="99" t="s">
        <v>282</v>
      </c>
      <c r="T1056" s="101" t="s">
        <v>283</v>
      </c>
      <c r="U1056" s="100">
        <v>23.295837267428499</v>
      </c>
    </row>
    <row r="1057" spans="2:21" x14ac:dyDescent="0.25">
      <c r="B1057" s="88" t="str">
        <v/>
      </c>
      <c r="C1057" s="88" t="str">
        <v/>
      </c>
      <c r="D1057" s="88" t="str">
        <v/>
      </c>
      <c r="F1057" s="102" t="str">
        <v/>
      </c>
      <c r="O1057" s="99">
        <v>5</v>
      </c>
      <c r="P1057" s="99" t="s">
        <v>196</v>
      </c>
      <c r="Q1057" s="99" t="s">
        <v>259</v>
      </c>
      <c r="R1057" s="99">
        <v>11</v>
      </c>
      <c r="S1057" s="99" t="s">
        <v>276</v>
      </c>
      <c r="T1057" s="101" t="s">
        <v>277</v>
      </c>
      <c r="U1057" s="100">
        <v>23.172796921497298</v>
      </c>
    </row>
    <row r="1058" spans="2:21" x14ac:dyDescent="0.25">
      <c r="B1058" s="88" t="str">
        <v/>
      </c>
      <c r="C1058" s="88" t="str">
        <v/>
      </c>
      <c r="D1058" s="88" t="str">
        <v/>
      </c>
      <c r="F1058" s="102" t="str">
        <v/>
      </c>
      <c r="O1058" s="99">
        <v>5</v>
      </c>
      <c r="P1058" s="99" t="s">
        <v>196</v>
      </c>
      <c r="Q1058" s="99" t="s">
        <v>259</v>
      </c>
      <c r="R1058" s="99">
        <v>12</v>
      </c>
      <c r="S1058" s="99" t="s">
        <v>284</v>
      </c>
      <c r="T1058" s="101" t="s">
        <v>285</v>
      </c>
      <c r="U1058" s="100">
        <v>27.5034551858665</v>
      </c>
    </row>
    <row r="1059" spans="2:21" x14ac:dyDescent="0.25">
      <c r="B1059" s="88" t="str">
        <v/>
      </c>
      <c r="C1059" s="88" t="str">
        <v/>
      </c>
      <c r="D1059" s="88" t="str">
        <v/>
      </c>
      <c r="F1059" s="102" t="str">
        <v/>
      </c>
      <c r="O1059" s="99">
        <v>5</v>
      </c>
      <c r="P1059" s="99" t="s">
        <v>196</v>
      </c>
      <c r="Q1059" s="99" t="s">
        <v>259</v>
      </c>
      <c r="R1059" s="99">
        <v>13</v>
      </c>
      <c r="S1059" s="99" t="s">
        <v>278</v>
      </c>
      <c r="T1059" s="101" t="s">
        <v>279</v>
      </c>
      <c r="U1059" s="100">
        <v>13.4563107412426</v>
      </c>
    </row>
    <row r="1060" spans="2:21" x14ac:dyDescent="0.25">
      <c r="B1060" s="88" t="str">
        <v/>
      </c>
      <c r="C1060" s="88" t="str">
        <v/>
      </c>
      <c r="D1060" s="88" t="str">
        <v/>
      </c>
      <c r="F1060" s="102" t="str">
        <v/>
      </c>
      <c r="O1060" s="99">
        <v>5</v>
      </c>
      <c r="P1060" s="99" t="s">
        <v>196</v>
      </c>
      <c r="Q1060" s="99" t="s">
        <v>259</v>
      </c>
      <c r="R1060" s="99">
        <v>14</v>
      </c>
      <c r="S1060" s="99" t="s">
        <v>286</v>
      </c>
      <c r="T1060" s="101" t="s">
        <v>287</v>
      </c>
      <c r="U1060" s="100">
        <v>17.456227160355699</v>
      </c>
    </row>
    <row r="1061" spans="2:21" x14ac:dyDescent="0.25">
      <c r="B1061" s="88" t="str">
        <v/>
      </c>
      <c r="C1061" s="88" t="str">
        <v/>
      </c>
      <c r="D1061" s="88" t="str">
        <v/>
      </c>
      <c r="F1061" s="102" t="str">
        <v/>
      </c>
      <c r="O1061" s="99">
        <v>6</v>
      </c>
      <c r="P1061" s="99" t="s">
        <v>197</v>
      </c>
      <c r="Q1061" s="99" t="s">
        <v>259</v>
      </c>
      <c r="R1061" s="99">
        <v>1</v>
      </c>
      <c r="S1061" s="99" t="s">
        <v>260</v>
      </c>
      <c r="T1061" s="101" t="s">
        <v>261</v>
      </c>
      <c r="U1061" s="100">
        <v>2.1281931805811598</v>
      </c>
    </row>
    <row r="1062" spans="2:21" x14ac:dyDescent="0.25">
      <c r="B1062" s="88" t="str">
        <v/>
      </c>
      <c r="C1062" s="88" t="str">
        <v/>
      </c>
      <c r="D1062" s="88" t="str">
        <v/>
      </c>
      <c r="F1062" s="102" t="str">
        <v/>
      </c>
      <c r="O1062" s="99">
        <v>6</v>
      </c>
      <c r="P1062" s="99" t="s">
        <v>197</v>
      </c>
      <c r="Q1062" s="99" t="s">
        <v>259</v>
      </c>
      <c r="R1062" s="99">
        <v>2</v>
      </c>
      <c r="S1062" s="99" t="s">
        <v>262</v>
      </c>
      <c r="T1062" s="101" t="s">
        <v>263</v>
      </c>
      <c r="U1062" s="100">
        <v>8.0815795203342606</v>
      </c>
    </row>
    <row r="1063" spans="2:21" x14ac:dyDescent="0.25">
      <c r="B1063" s="88" t="str">
        <v/>
      </c>
      <c r="C1063" s="88" t="str">
        <v/>
      </c>
      <c r="D1063" s="88" t="str">
        <v/>
      </c>
      <c r="F1063" s="102" t="str">
        <v/>
      </c>
      <c r="O1063" s="99">
        <v>6</v>
      </c>
      <c r="P1063" s="99" t="s">
        <v>197</v>
      </c>
      <c r="Q1063" s="99" t="s">
        <v>259</v>
      </c>
      <c r="R1063" s="99">
        <v>3</v>
      </c>
      <c r="S1063" s="99" t="s">
        <v>264</v>
      </c>
      <c r="T1063" s="101" t="s">
        <v>265</v>
      </c>
      <c r="U1063" s="100">
        <v>9.7152122826420193</v>
      </c>
    </row>
    <row r="1064" spans="2:21" x14ac:dyDescent="0.25">
      <c r="B1064" s="88" t="str">
        <v/>
      </c>
      <c r="C1064" s="88" t="str">
        <v/>
      </c>
      <c r="D1064" s="88" t="str">
        <v/>
      </c>
      <c r="F1064" s="102" t="str">
        <v/>
      </c>
      <c r="O1064" s="99">
        <v>6</v>
      </c>
      <c r="P1064" s="99" t="s">
        <v>197</v>
      </c>
      <c r="Q1064" s="99" t="s">
        <v>259</v>
      </c>
      <c r="R1064" s="99">
        <v>4</v>
      </c>
      <c r="S1064" s="99" t="s">
        <v>266</v>
      </c>
      <c r="T1064" s="101" t="s">
        <v>267</v>
      </c>
      <c r="U1064" s="100">
        <v>10.8545485143942</v>
      </c>
    </row>
    <row r="1065" spans="2:21" x14ac:dyDescent="0.25">
      <c r="B1065" s="88" t="str">
        <v/>
      </c>
      <c r="C1065" s="88" t="str">
        <v/>
      </c>
      <c r="D1065" s="88" t="str">
        <v/>
      </c>
      <c r="F1065" s="102" t="str">
        <v/>
      </c>
      <c r="O1065" s="99">
        <v>6</v>
      </c>
      <c r="P1065" s="99" t="s">
        <v>197</v>
      </c>
      <c r="Q1065" s="99" t="s">
        <v>259</v>
      </c>
      <c r="R1065" s="99">
        <v>5</v>
      </c>
      <c r="S1065" s="99" t="s">
        <v>268</v>
      </c>
      <c r="T1065" s="101" t="s">
        <v>269</v>
      </c>
      <c r="U1065" s="100">
        <v>10.142267157459301</v>
      </c>
    </row>
    <row r="1066" spans="2:21" x14ac:dyDescent="0.25">
      <c r="B1066" s="88" t="str">
        <v/>
      </c>
      <c r="C1066" s="88" t="str">
        <v/>
      </c>
      <c r="D1066" s="88" t="str">
        <v/>
      </c>
      <c r="F1066" s="102" t="str">
        <v/>
      </c>
      <c r="O1066" s="99">
        <v>6</v>
      </c>
      <c r="P1066" s="99" t="s">
        <v>197</v>
      </c>
      <c r="Q1066" s="99" t="s">
        <v>259</v>
      </c>
      <c r="R1066" s="99">
        <v>6</v>
      </c>
      <c r="S1066" s="99" t="s">
        <v>270</v>
      </c>
      <c r="T1066" s="101" t="s">
        <v>271</v>
      </c>
      <c r="U1066" s="100">
        <v>13.2743158321107</v>
      </c>
    </row>
    <row r="1067" spans="2:21" x14ac:dyDescent="0.25">
      <c r="B1067" s="88" t="str">
        <v/>
      </c>
      <c r="C1067" s="88" t="str">
        <v/>
      </c>
      <c r="D1067" s="88" t="str">
        <v/>
      </c>
      <c r="F1067" s="102" t="str">
        <v/>
      </c>
      <c r="O1067" s="99">
        <v>6</v>
      </c>
      <c r="P1067" s="99" t="s">
        <v>197</v>
      </c>
      <c r="Q1067" s="99" t="s">
        <v>259</v>
      </c>
      <c r="R1067" s="99">
        <v>7</v>
      </c>
      <c r="S1067" s="99" t="s">
        <v>272</v>
      </c>
      <c r="T1067" s="101" t="s">
        <v>273</v>
      </c>
      <c r="U1067" s="100">
        <v>19.940317474631499</v>
      </c>
    </row>
    <row r="1068" spans="2:21" x14ac:dyDescent="0.25">
      <c r="B1068" s="88" t="str">
        <v/>
      </c>
      <c r="C1068" s="88" t="str">
        <v/>
      </c>
      <c r="D1068" s="88" t="str">
        <v/>
      </c>
      <c r="F1068" s="102" t="str">
        <v/>
      </c>
      <c r="O1068" s="99">
        <v>6</v>
      </c>
      <c r="P1068" s="99" t="s">
        <v>197</v>
      </c>
      <c r="Q1068" s="99" t="s">
        <v>259</v>
      </c>
      <c r="R1068" s="99">
        <v>8</v>
      </c>
      <c r="S1068" s="99" t="s">
        <v>280</v>
      </c>
      <c r="T1068" s="101" t="s">
        <v>281</v>
      </c>
      <c r="U1068" s="100">
        <v>13.558011110903898</v>
      </c>
    </row>
    <row r="1069" spans="2:21" x14ac:dyDescent="0.25">
      <c r="B1069" s="88" t="str">
        <v/>
      </c>
      <c r="C1069" s="88" t="str">
        <v/>
      </c>
      <c r="D1069" s="88" t="str">
        <v/>
      </c>
      <c r="F1069" s="102" t="str">
        <v/>
      </c>
      <c r="O1069" s="99">
        <v>6</v>
      </c>
      <c r="P1069" s="99" t="s">
        <v>197</v>
      </c>
      <c r="Q1069" s="99" t="s">
        <v>259</v>
      </c>
      <c r="R1069" s="99">
        <v>9</v>
      </c>
      <c r="S1069" s="99" t="s">
        <v>274</v>
      </c>
      <c r="T1069" s="101" t="s">
        <v>275</v>
      </c>
      <c r="U1069" s="100">
        <v>15.799562480944701</v>
      </c>
    </row>
    <row r="1070" spans="2:21" x14ac:dyDescent="0.25">
      <c r="B1070" s="88" t="str">
        <v/>
      </c>
      <c r="C1070" s="88" t="str">
        <v/>
      </c>
      <c r="D1070" s="88" t="str">
        <v/>
      </c>
      <c r="F1070" s="102" t="str">
        <v/>
      </c>
      <c r="O1070" s="99">
        <v>6</v>
      </c>
      <c r="P1070" s="99" t="s">
        <v>197</v>
      </c>
      <c r="Q1070" s="99" t="s">
        <v>259</v>
      </c>
      <c r="R1070" s="99">
        <v>10</v>
      </c>
      <c r="S1070" s="99" t="s">
        <v>282</v>
      </c>
      <c r="T1070" s="101" t="s">
        <v>283</v>
      </c>
      <c r="U1070" s="100">
        <v>23.295837267428499</v>
      </c>
    </row>
    <row r="1071" spans="2:21" x14ac:dyDescent="0.25">
      <c r="B1071" s="88" t="str">
        <v/>
      </c>
      <c r="C1071" s="88" t="str">
        <v/>
      </c>
      <c r="D1071" s="88" t="str">
        <v/>
      </c>
      <c r="F1071" s="102" t="str">
        <v/>
      </c>
      <c r="O1071" s="99">
        <v>6</v>
      </c>
      <c r="P1071" s="99" t="s">
        <v>197</v>
      </c>
      <c r="Q1071" s="99" t="s">
        <v>259</v>
      </c>
      <c r="R1071" s="99">
        <v>11</v>
      </c>
      <c r="S1071" s="99" t="s">
        <v>276</v>
      </c>
      <c r="T1071" s="101" t="s">
        <v>277</v>
      </c>
      <c r="U1071" s="100">
        <v>23.172796921497298</v>
      </c>
    </row>
    <row r="1072" spans="2:21" x14ac:dyDescent="0.25">
      <c r="B1072" s="88" t="str">
        <v/>
      </c>
      <c r="C1072" s="88" t="str">
        <v/>
      </c>
      <c r="D1072" s="88" t="str">
        <v/>
      </c>
      <c r="F1072" s="102" t="str">
        <v/>
      </c>
      <c r="O1072" s="99">
        <v>6</v>
      </c>
      <c r="P1072" s="99" t="s">
        <v>197</v>
      </c>
      <c r="Q1072" s="99" t="s">
        <v>259</v>
      </c>
      <c r="R1072" s="99">
        <v>12</v>
      </c>
      <c r="S1072" s="99" t="s">
        <v>284</v>
      </c>
      <c r="T1072" s="101" t="s">
        <v>285</v>
      </c>
      <c r="U1072" s="100">
        <v>27.5034551858665</v>
      </c>
    </row>
    <row r="1073" spans="2:21" x14ac:dyDescent="0.25">
      <c r="B1073" s="88" t="str">
        <v/>
      </c>
      <c r="C1073" s="88" t="str">
        <v/>
      </c>
      <c r="D1073" s="88" t="str">
        <v/>
      </c>
      <c r="F1073" s="102" t="str">
        <v/>
      </c>
      <c r="O1073" s="99">
        <v>6</v>
      </c>
      <c r="P1073" s="99" t="s">
        <v>197</v>
      </c>
      <c r="Q1073" s="99" t="s">
        <v>259</v>
      </c>
      <c r="R1073" s="99">
        <v>13</v>
      </c>
      <c r="S1073" s="99" t="s">
        <v>278</v>
      </c>
      <c r="T1073" s="101" t="s">
        <v>279</v>
      </c>
      <c r="U1073" s="100">
        <v>13.4563107412426</v>
      </c>
    </row>
    <row r="1074" spans="2:21" x14ac:dyDescent="0.25">
      <c r="B1074" s="88" t="str">
        <v/>
      </c>
      <c r="C1074" s="88" t="str">
        <v/>
      </c>
      <c r="D1074" s="88" t="str">
        <v/>
      </c>
      <c r="F1074" s="102" t="str">
        <v/>
      </c>
      <c r="O1074" s="99">
        <v>6</v>
      </c>
      <c r="P1074" s="99" t="s">
        <v>197</v>
      </c>
      <c r="Q1074" s="99" t="s">
        <v>259</v>
      </c>
      <c r="R1074" s="99">
        <v>14</v>
      </c>
      <c r="S1074" s="99" t="s">
        <v>286</v>
      </c>
      <c r="T1074" s="101" t="s">
        <v>287</v>
      </c>
      <c r="U1074" s="100">
        <v>17.456227160355699</v>
      </c>
    </row>
    <row r="1075" spans="2:21" x14ac:dyDescent="0.25">
      <c r="B1075" s="88" t="str">
        <v/>
      </c>
      <c r="C1075" s="88" t="str">
        <v/>
      </c>
      <c r="D1075" s="88" t="str">
        <v/>
      </c>
      <c r="F1075" s="102" t="str">
        <v/>
      </c>
      <c r="O1075" s="99">
        <v>7</v>
      </c>
      <c r="P1075" s="99" t="s">
        <v>198</v>
      </c>
      <c r="Q1075" s="99" t="s">
        <v>259</v>
      </c>
      <c r="R1075" s="99">
        <v>1</v>
      </c>
      <c r="S1075" s="99" t="s">
        <v>260</v>
      </c>
      <c r="T1075" s="101" t="s">
        <v>261</v>
      </c>
      <c r="U1075" s="100">
        <v>2.1281931805811598</v>
      </c>
    </row>
    <row r="1076" spans="2:21" x14ac:dyDescent="0.25">
      <c r="B1076" s="88" t="str">
        <v/>
      </c>
      <c r="C1076" s="88" t="str">
        <v/>
      </c>
      <c r="D1076" s="88" t="str">
        <v/>
      </c>
      <c r="F1076" s="102" t="str">
        <v/>
      </c>
      <c r="O1076" s="99">
        <v>7</v>
      </c>
      <c r="P1076" s="99" t="s">
        <v>198</v>
      </c>
      <c r="Q1076" s="99" t="s">
        <v>259</v>
      </c>
      <c r="R1076" s="99">
        <v>2</v>
      </c>
      <c r="S1076" s="99" t="s">
        <v>262</v>
      </c>
      <c r="T1076" s="101" t="s">
        <v>263</v>
      </c>
      <c r="U1076" s="100">
        <v>8.0815795203342606</v>
      </c>
    </row>
    <row r="1077" spans="2:21" x14ac:dyDescent="0.25">
      <c r="B1077" s="88" t="str">
        <v/>
      </c>
      <c r="C1077" s="88" t="str">
        <v/>
      </c>
      <c r="D1077" s="88" t="str">
        <v/>
      </c>
      <c r="F1077" s="102" t="str">
        <v/>
      </c>
      <c r="O1077" s="99">
        <v>7</v>
      </c>
      <c r="P1077" s="99" t="s">
        <v>198</v>
      </c>
      <c r="Q1077" s="99" t="s">
        <v>259</v>
      </c>
      <c r="R1077" s="99">
        <v>3</v>
      </c>
      <c r="S1077" s="99" t="s">
        <v>264</v>
      </c>
      <c r="T1077" s="101" t="s">
        <v>265</v>
      </c>
      <c r="U1077" s="100">
        <v>9.7152122826420193</v>
      </c>
    </row>
    <row r="1078" spans="2:21" x14ac:dyDescent="0.25">
      <c r="B1078" s="88" t="str">
        <v/>
      </c>
      <c r="C1078" s="88" t="str">
        <v/>
      </c>
      <c r="D1078" s="88" t="str">
        <v/>
      </c>
      <c r="F1078" s="102" t="str">
        <v/>
      </c>
      <c r="O1078" s="99">
        <v>7</v>
      </c>
      <c r="P1078" s="99" t="s">
        <v>198</v>
      </c>
      <c r="Q1078" s="99" t="s">
        <v>259</v>
      </c>
      <c r="R1078" s="99">
        <v>4</v>
      </c>
      <c r="S1078" s="99" t="s">
        <v>266</v>
      </c>
      <c r="T1078" s="101" t="s">
        <v>267</v>
      </c>
      <c r="U1078" s="100">
        <v>10.8545485143942</v>
      </c>
    </row>
    <row r="1079" spans="2:21" x14ac:dyDescent="0.25">
      <c r="B1079" s="88" t="str">
        <v/>
      </c>
      <c r="C1079" s="88" t="str">
        <v/>
      </c>
      <c r="D1079" s="88" t="str">
        <v/>
      </c>
      <c r="F1079" s="102" t="str">
        <v/>
      </c>
      <c r="O1079" s="99">
        <v>7</v>
      </c>
      <c r="P1079" s="99" t="s">
        <v>198</v>
      </c>
      <c r="Q1079" s="99" t="s">
        <v>259</v>
      </c>
      <c r="R1079" s="99">
        <v>5</v>
      </c>
      <c r="S1079" s="99" t="s">
        <v>268</v>
      </c>
      <c r="T1079" s="101" t="s">
        <v>269</v>
      </c>
      <c r="U1079" s="100">
        <v>10.142267157459301</v>
      </c>
    </row>
    <row r="1080" spans="2:21" x14ac:dyDescent="0.25">
      <c r="B1080" s="88" t="str">
        <v/>
      </c>
      <c r="C1080" s="88" t="str">
        <v/>
      </c>
      <c r="D1080" s="88" t="str">
        <v/>
      </c>
      <c r="F1080" s="102" t="str">
        <v/>
      </c>
      <c r="O1080" s="99">
        <v>7</v>
      </c>
      <c r="P1080" s="99" t="s">
        <v>198</v>
      </c>
      <c r="Q1080" s="99" t="s">
        <v>259</v>
      </c>
      <c r="R1080" s="99">
        <v>6</v>
      </c>
      <c r="S1080" s="99" t="s">
        <v>270</v>
      </c>
      <c r="T1080" s="101" t="s">
        <v>271</v>
      </c>
      <c r="U1080" s="100">
        <v>13.2743158321107</v>
      </c>
    </row>
    <row r="1081" spans="2:21" x14ac:dyDescent="0.25">
      <c r="B1081" s="88" t="str">
        <v/>
      </c>
      <c r="C1081" s="88" t="str">
        <v/>
      </c>
      <c r="D1081" s="88" t="str">
        <v/>
      </c>
      <c r="F1081" s="102" t="str">
        <v/>
      </c>
      <c r="O1081" s="99">
        <v>7</v>
      </c>
      <c r="P1081" s="99" t="s">
        <v>198</v>
      </c>
      <c r="Q1081" s="99" t="s">
        <v>259</v>
      </c>
      <c r="R1081" s="99">
        <v>7</v>
      </c>
      <c r="S1081" s="99" t="s">
        <v>272</v>
      </c>
      <c r="T1081" s="101" t="s">
        <v>273</v>
      </c>
      <c r="U1081" s="100">
        <v>19.940317474631499</v>
      </c>
    </row>
    <row r="1082" spans="2:21" x14ac:dyDescent="0.25">
      <c r="B1082" s="88" t="str">
        <v/>
      </c>
      <c r="C1082" s="88" t="str">
        <v/>
      </c>
      <c r="D1082" s="88" t="str">
        <v/>
      </c>
      <c r="F1082" s="102" t="str">
        <v/>
      </c>
      <c r="O1082" s="99">
        <v>7</v>
      </c>
      <c r="P1082" s="99" t="s">
        <v>198</v>
      </c>
      <c r="Q1082" s="99" t="s">
        <v>259</v>
      </c>
      <c r="R1082" s="99">
        <v>8</v>
      </c>
      <c r="S1082" s="99" t="s">
        <v>280</v>
      </c>
      <c r="T1082" s="101" t="s">
        <v>281</v>
      </c>
      <c r="U1082" s="100">
        <v>13.558011110903898</v>
      </c>
    </row>
    <row r="1083" spans="2:21" x14ac:dyDescent="0.25">
      <c r="B1083" s="88" t="str">
        <v/>
      </c>
      <c r="C1083" s="88" t="str">
        <v/>
      </c>
      <c r="D1083" s="88" t="str">
        <v/>
      </c>
      <c r="F1083" s="102" t="str">
        <v/>
      </c>
      <c r="O1083" s="99">
        <v>7</v>
      </c>
      <c r="P1083" s="99" t="s">
        <v>198</v>
      </c>
      <c r="Q1083" s="99" t="s">
        <v>259</v>
      </c>
      <c r="R1083" s="99">
        <v>9</v>
      </c>
      <c r="S1083" s="99" t="s">
        <v>274</v>
      </c>
      <c r="T1083" s="101" t="s">
        <v>275</v>
      </c>
      <c r="U1083" s="100">
        <v>15.799562480944701</v>
      </c>
    </row>
    <row r="1084" spans="2:21" x14ac:dyDescent="0.25">
      <c r="B1084" s="88" t="str">
        <v/>
      </c>
      <c r="C1084" s="88" t="str">
        <v/>
      </c>
      <c r="D1084" s="88" t="str">
        <v/>
      </c>
      <c r="F1084" s="102" t="str">
        <v/>
      </c>
      <c r="O1084" s="99">
        <v>7</v>
      </c>
      <c r="P1084" s="99" t="s">
        <v>198</v>
      </c>
      <c r="Q1084" s="99" t="s">
        <v>259</v>
      </c>
      <c r="R1084" s="99">
        <v>10</v>
      </c>
      <c r="S1084" s="99" t="s">
        <v>282</v>
      </c>
      <c r="T1084" s="101" t="s">
        <v>283</v>
      </c>
      <c r="U1084" s="100">
        <v>23.295837267428499</v>
      </c>
    </row>
    <row r="1085" spans="2:21" x14ac:dyDescent="0.25">
      <c r="B1085" s="88" t="str">
        <v/>
      </c>
      <c r="C1085" s="88" t="str">
        <v/>
      </c>
      <c r="D1085" s="88" t="str">
        <v/>
      </c>
      <c r="F1085" s="102" t="str">
        <v/>
      </c>
      <c r="O1085" s="99">
        <v>7</v>
      </c>
      <c r="P1085" s="99" t="s">
        <v>198</v>
      </c>
      <c r="Q1085" s="99" t="s">
        <v>259</v>
      </c>
      <c r="R1085" s="99">
        <v>11</v>
      </c>
      <c r="S1085" s="99" t="s">
        <v>276</v>
      </c>
      <c r="T1085" s="101" t="s">
        <v>277</v>
      </c>
      <c r="U1085" s="100">
        <v>23.172796921497298</v>
      </c>
    </row>
    <row r="1086" spans="2:21" x14ac:dyDescent="0.25">
      <c r="B1086" s="88" t="str">
        <v/>
      </c>
      <c r="C1086" s="88" t="str">
        <v/>
      </c>
      <c r="D1086" s="88" t="str">
        <v/>
      </c>
      <c r="F1086" s="102" t="str">
        <v/>
      </c>
      <c r="O1086" s="99">
        <v>7</v>
      </c>
      <c r="P1086" s="99" t="s">
        <v>198</v>
      </c>
      <c r="Q1086" s="99" t="s">
        <v>259</v>
      </c>
      <c r="R1086" s="99">
        <v>12</v>
      </c>
      <c r="S1086" s="99" t="s">
        <v>284</v>
      </c>
      <c r="T1086" s="101" t="s">
        <v>285</v>
      </c>
      <c r="U1086" s="100">
        <v>27.5034551858665</v>
      </c>
    </row>
    <row r="1087" spans="2:21" x14ac:dyDescent="0.25">
      <c r="B1087" s="88" t="str">
        <v/>
      </c>
      <c r="C1087" s="88" t="str">
        <v/>
      </c>
      <c r="D1087" s="88" t="str">
        <v/>
      </c>
      <c r="F1087" s="102" t="str">
        <v/>
      </c>
      <c r="O1087" s="99">
        <v>7</v>
      </c>
      <c r="P1087" s="99" t="s">
        <v>198</v>
      </c>
      <c r="Q1087" s="99" t="s">
        <v>259</v>
      </c>
      <c r="R1087" s="99">
        <v>13</v>
      </c>
      <c r="S1087" s="99" t="s">
        <v>278</v>
      </c>
      <c r="T1087" s="101" t="s">
        <v>279</v>
      </c>
      <c r="U1087" s="100">
        <v>13.4563107412426</v>
      </c>
    </row>
    <row r="1088" spans="2:21" x14ac:dyDescent="0.25">
      <c r="B1088" s="88" t="str">
        <v/>
      </c>
      <c r="C1088" s="88" t="str">
        <v/>
      </c>
      <c r="D1088" s="88" t="str">
        <v/>
      </c>
      <c r="F1088" s="102" t="str">
        <v/>
      </c>
      <c r="O1088" s="99">
        <v>7</v>
      </c>
      <c r="P1088" s="99" t="s">
        <v>198</v>
      </c>
      <c r="Q1088" s="99" t="s">
        <v>259</v>
      </c>
      <c r="R1088" s="99">
        <v>14</v>
      </c>
      <c r="S1088" s="99" t="s">
        <v>286</v>
      </c>
      <c r="T1088" s="101" t="s">
        <v>287</v>
      </c>
      <c r="U1088" s="100">
        <v>17.456227160355699</v>
      </c>
    </row>
    <row r="1089" spans="2:21" x14ac:dyDescent="0.25">
      <c r="B1089" s="88" t="str">
        <v/>
      </c>
      <c r="C1089" s="88" t="str">
        <v/>
      </c>
      <c r="D1089" s="88" t="str">
        <v/>
      </c>
      <c r="F1089" s="102" t="str">
        <v/>
      </c>
      <c r="O1089" s="99">
        <v>8</v>
      </c>
      <c r="P1089" s="99" t="s">
        <v>199</v>
      </c>
      <c r="Q1089" s="99" t="s">
        <v>259</v>
      </c>
      <c r="R1089" s="99">
        <v>1</v>
      </c>
      <c r="S1089" s="99" t="s">
        <v>260</v>
      </c>
      <c r="T1089" s="101" t="s">
        <v>261</v>
      </c>
      <c r="U1089" s="100">
        <v>2.1281931805811598</v>
      </c>
    </row>
    <row r="1090" spans="2:21" x14ac:dyDescent="0.25">
      <c r="B1090" s="88" t="str">
        <v/>
      </c>
      <c r="C1090" s="88" t="str">
        <v/>
      </c>
      <c r="D1090" s="88" t="str">
        <v/>
      </c>
      <c r="F1090" s="102" t="str">
        <v/>
      </c>
      <c r="O1090" s="99">
        <v>8</v>
      </c>
      <c r="P1090" s="99" t="s">
        <v>199</v>
      </c>
      <c r="Q1090" s="99" t="s">
        <v>259</v>
      </c>
      <c r="R1090" s="99">
        <v>2</v>
      </c>
      <c r="S1090" s="99" t="s">
        <v>262</v>
      </c>
      <c r="T1090" s="101" t="s">
        <v>263</v>
      </c>
      <c r="U1090" s="100">
        <v>8.0815795203342606</v>
      </c>
    </row>
    <row r="1091" spans="2:21" x14ac:dyDescent="0.25">
      <c r="B1091" s="88" t="str">
        <v/>
      </c>
      <c r="C1091" s="88" t="str">
        <v/>
      </c>
      <c r="D1091" s="88" t="str">
        <v/>
      </c>
      <c r="F1091" s="102" t="str">
        <v/>
      </c>
      <c r="O1091" s="99">
        <v>8</v>
      </c>
      <c r="P1091" s="99" t="s">
        <v>199</v>
      </c>
      <c r="Q1091" s="99" t="s">
        <v>259</v>
      </c>
      <c r="R1091" s="99">
        <v>3</v>
      </c>
      <c r="S1091" s="99" t="s">
        <v>264</v>
      </c>
      <c r="T1091" s="101" t="s">
        <v>265</v>
      </c>
      <c r="U1091" s="100">
        <v>9.7152122826420193</v>
      </c>
    </row>
    <row r="1092" spans="2:21" x14ac:dyDescent="0.25">
      <c r="B1092" s="88" t="str">
        <v/>
      </c>
      <c r="C1092" s="88" t="str">
        <v/>
      </c>
      <c r="D1092" s="88" t="str">
        <v/>
      </c>
      <c r="F1092" s="102" t="str">
        <v/>
      </c>
      <c r="O1092" s="99">
        <v>8</v>
      </c>
      <c r="P1092" s="99" t="s">
        <v>199</v>
      </c>
      <c r="Q1092" s="99" t="s">
        <v>259</v>
      </c>
      <c r="R1092" s="99">
        <v>4</v>
      </c>
      <c r="S1092" s="99" t="s">
        <v>266</v>
      </c>
      <c r="T1092" s="101" t="s">
        <v>267</v>
      </c>
      <c r="U1092" s="100">
        <v>10.8545485143942</v>
      </c>
    </row>
    <row r="1093" spans="2:21" x14ac:dyDescent="0.25">
      <c r="B1093" s="88" t="str">
        <v/>
      </c>
      <c r="C1093" s="88" t="str">
        <v/>
      </c>
      <c r="D1093" s="88" t="str">
        <v/>
      </c>
      <c r="F1093" s="102" t="str">
        <v/>
      </c>
      <c r="O1093" s="99">
        <v>8</v>
      </c>
      <c r="P1093" s="99" t="s">
        <v>199</v>
      </c>
      <c r="Q1093" s="99" t="s">
        <v>259</v>
      </c>
      <c r="R1093" s="99">
        <v>5</v>
      </c>
      <c r="S1093" s="99" t="s">
        <v>268</v>
      </c>
      <c r="T1093" s="101" t="s">
        <v>269</v>
      </c>
      <c r="U1093" s="100">
        <v>10.142267157459301</v>
      </c>
    </row>
    <row r="1094" spans="2:21" x14ac:dyDescent="0.25">
      <c r="B1094" s="88" t="str">
        <v/>
      </c>
      <c r="C1094" s="88" t="str">
        <v/>
      </c>
      <c r="D1094" s="88" t="str">
        <v/>
      </c>
      <c r="F1094" s="102" t="str">
        <v/>
      </c>
      <c r="O1094" s="99">
        <v>8</v>
      </c>
      <c r="P1094" s="99" t="s">
        <v>199</v>
      </c>
      <c r="Q1094" s="99" t="s">
        <v>259</v>
      </c>
      <c r="R1094" s="99">
        <v>6</v>
      </c>
      <c r="S1094" s="99" t="s">
        <v>270</v>
      </c>
      <c r="T1094" s="101" t="s">
        <v>271</v>
      </c>
      <c r="U1094" s="100">
        <v>13.2743158321107</v>
      </c>
    </row>
    <row r="1095" spans="2:21" x14ac:dyDescent="0.25">
      <c r="B1095" s="88" t="str">
        <v/>
      </c>
      <c r="C1095" s="88" t="str">
        <v/>
      </c>
      <c r="D1095" s="88" t="str">
        <v/>
      </c>
      <c r="F1095" s="102" t="str">
        <v/>
      </c>
      <c r="O1095" s="99">
        <v>8</v>
      </c>
      <c r="P1095" s="99" t="s">
        <v>199</v>
      </c>
      <c r="Q1095" s="99" t="s">
        <v>259</v>
      </c>
      <c r="R1095" s="99">
        <v>7</v>
      </c>
      <c r="S1095" s="99" t="s">
        <v>272</v>
      </c>
      <c r="T1095" s="101" t="s">
        <v>273</v>
      </c>
      <c r="U1095" s="100">
        <v>19.940317474631499</v>
      </c>
    </row>
    <row r="1096" spans="2:21" x14ac:dyDescent="0.25">
      <c r="B1096" s="88" t="str">
        <v/>
      </c>
      <c r="C1096" s="88" t="str">
        <v/>
      </c>
      <c r="D1096" s="88" t="str">
        <v/>
      </c>
      <c r="F1096" s="102" t="str">
        <v/>
      </c>
      <c r="O1096" s="99">
        <v>8</v>
      </c>
      <c r="P1096" s="99" t="s">
        <v>199</v>
      </c>
      <c r="Q1096" s="99" t="s">
        <v>259</v>
      </c>
      <c r="R1096" s="99">
        <v>8</v>
      </c>
      <c r="S1096" s="99" t="s">
        <v>280</v>
      </c>
      <c r="T1096" s="101" t="s">
        <v>281</v>
      </c>
      <c r="U1096" s="100">
        <v>13.558011110903898</v>
      </c>
    </row>
    <row r="1097" spans="2:21" x14ac:dyDescent="0.25">
      <c r="B1097" s="88" t="str">
        <v/>
      </c>
      <c r="C1097" s="88" t="str">
        <v/>
      </c>
      <c r="D1097" s="88" t="str">
        <v/>
      </c>
      <c r="F1097" s="102" t="str">
        <v/>
      </c>
      <c r="O1097" s="99">
        <v>8</v>
      </c>
      <c r="P1097" s="99" t="s">
        <v>199</v>
      </c>
      <c r="Q1097" s="99" t="s">
        <v>259</v>
      </c>
      <c r="R1097" s="99">
        <v>9</v>
      </c>
      <c r="S1097" s="99" t="s">
        <v>274</v>
      </c>
      <c r="T1097" s="101" t="s">
        <v>275</v>
      </c>
      <c r="U1097" s="100">
        <v>15.799562480944701</v>
      </c>
    </row>
    <row r="1098" spans="2:21" x14ac:dyDescent="0.25">
      <c r="B1098" s="88" t="str">
        <v/>
      </c>
      <c r="C1098" s="88" t="str">
        <v/>
      </c>
      <c r="D1098" s="88" t="str">
        <v/>
      </c>
      <c r="F1098" s="102" t="str">
        <v/>
      </c>
      <c r="O1098" s="99">
        <v>8</v>
      </c>
      <c r="P1098" s="99" t="s">
        <v>199</v>
      </c>
      <c r="Q1098" s="99" t="s">
        <v>259</v>
      </c>
      <c r="R1098" s="99">
        <v>10</v>
      </c>
      <c r="S1098" s="99" t="s">
        <v>282</v>
      </c>
      <c r="T1098" s="101" t="s">
        <v>283</v>
      </c>
      <c r="U1098" s="100">
        <v>23.295837267428499</v>
      </c>
    </row>
    <row r="1099" spans="2:21" x14ac:dyDescent="0.25">
      <c r="B1099" s="88" t="str">
        <v/>
      </c>
      <c r="C1099" s="88" t="str">
        <v/>
      </c>
      <c r="D1099" s="88" t="str">
        <v/>
      </c>
      <c r="F1099" s="102" t="str">
        <v/>
      </c>
      <c r="O1099" s="99">
        <v>8</v>
      </c>
      <c r="P1099" s="99" t="s">
        <v>199</v>
      </c>
      <c r="Q1099" s="99" t="s">
        <v>259</v>
      </c>
      <c r="R1099" s="99">
        <v>11</v>
      </c>
      <c r="S1099" s="99" t="s">
        <v>276</v>
      </c>
      <c r="T1099" s="101" t="s">
        <v>277</v>
      </c>
      <c r="U1099" s="100">
        <v>23.172796921497298</v>
      </c>
    </row>
    <row r="1100" spans="2:21" x14ac:dyDescent="0.25">
      <c r="B1100" s="88" t="str">
        <v/>
      </c>
      <c r="C1100" s="88" t="str">
        <v/>
      </c>
      <c r="D1100" s="88" t="str">
        <v/>
      </c>
      <c r="F1100" s="102" t="str">
        <v/>
      </c>
      <c r="O1100" s="99">
        <v>8</v>
      </c>
      <c r="P1100" s="99" t="s">
        <v>199</v>
      </c>
      <c r="Q1100" s="99" t="s">
        <v>259</v>
      </c>
      <c r="R1100" s="99">
        <v>12</v>
      </c>
      <c r="S1100" s="99" t="s">
        <v>284</v>
      </c>
      <c r="T1100" s="101" t="s">
        <v>285</v>
      </c>
      <c r="U1100" s="100">
        <v>27.5034551858665</v>
      </c>
    </row>
    <row r="1101" spans="2:21" x14ac:dyDescent="0.25">
      <c r="B1101" s="88" t="str">
        <v/>
      </c>
      <c r="C1101" s="88" t="str">
        <v/>
      </c>
      <c r="D1101" s="88" t="str">
        <v/>
      </c>
      <c r="F1101" s="102" t="str">
        <v/>
      </c>
      <c r="O1101" s="99">
        <v>8</v>
      </c>
      <c r="P1101" s="99" t="s">
        <v>199</v>
      </c>
      <c r="Q1101" s="99" t="s">
        <v>259</v>
      </c>
      <c r="R1101" s="99">
        <v>13</v>
      </c>
      <c r="S1101" s="99" t="s">
        <v>278</v>
      </c>
      <c r="T1101" s="101" t="s">
        <v>279</v>
      </c>
      <c r="U1101" s="100">
        <v>13.4563107412426</v>
      </c>
    </row>
    <row r="1102" spans="2:21" x14ac:dyDescent="0.25">
      <c r="B1102" s="88" t="str">
        <v/>
      </c>
      <c r="C1102" s="88" t="str">
        <v/>
      </c>
      <c r="D1102" s="88" t="str">
        <v/>
      </c>
      <c r="F1102" s="102" t="str">
        <v/>
      </c>
      <c r="O1102" s="99">
        <v>8</v>
      </c>
      <c r="P1102" s="99" t="s">
        <v>199</v>
      </c>
      <c r="Q1102" s="99" t="s">
        <v>259</v>
      </c>
      <c r="R1102" s="99">
        <v>14</v>
      </c>
      <c r="S1102" s="99" t="s">
        <v>286</v>
      </c>
      <c r="T1102" s="101" t="s">
        <v>287</v>
      </c>
      <c r="U1102" s="100">
        <v>17.456227160355699</v>
      </c>
    </row>
    <row r="1103" spans="2:21" x14ac:dyDescent="0.25">
      <c r="B1103" s="88" t="str">
        <v/>
      </c>
      <c r="C1103" s="88" t="str">
        <v/>
      </c>
      <c r="D1103" s="88" t="str">
        <v/>
      </c>
      <c r="F1103" s="102" t="str">
        <v/>
      </c>
      <c r="O1103" s="99">
        <v>9</v>
      </c>
      <c r="P1103" s="99" t="s">
        <v>200</v>
      </c>
      <c r="Q1103" s="99" t="s">
        <v>259</v>
      </c>
      <c r="R1103" s="99">
        <v>1</v>
      </c>
      <c r="S1103" s="99" t="s">
        <v>260</v>
      </c>
      <c r="T1103" s="101" t="s">
        <v>261</v>
      </c>
      <c r="U1103" s="100">
        <v>2.1281931805811598</v>
      </c>
    </row>
    <row r="1104" spans="2:21" x14ac:dyDescent="0.25">
      <c r="B1104" s="88" t="str">
        <v/>
      </c>
      <c r="C1104" s="88" t="str">
        <v/>
      </c>
      <c r="D1104" s="88" t="str">
        <v/>
      </c>
      <c r="F1104" s="102" t="str">
        <v/>
      </c>
      <c r="O1104" s="99">
        <v>9</v>
      </c>
      <c r="P1104" s="99" t="s">
        <v>200</v>
      </c>
      <c r="Q1104" s="99" t="s">
        <v>259</v>
      </c>
      <c r="R1104" s="99">
        <v>2</v>
      </c>
      <c r="S1104" s="99" t="s">
        <v>262</v>
      </c>
      <c r="T1104" s="101" t="s">
        <v>263</v>
      </c>
      <c r="U1104" s="100">
        <v>8.0815795203342606</v>
      </c>
    </row>
    <row r="1105" spans="2:21" x14ac:dyDescent="0.25">
      <c r="B1105" s="88" t="str">
        <v/>
      </c>
      <c r="C1105" s="88" t="str">
        <v/>
      </c>
      <c r="D1105" s="88" t="str">
        <v/>
      </c>
      <c r="F1105" s="102" t="str">
        <v/>
      </c>
      <c r="O1105" s="99">
        <v>9</v>
      </c>
      <c r="P1105" s="99" t="s">
        <v>200</v>
      </c>
      <c r="Q1105" s="99" t="s">
        <v>259</v>
      </c>
      <c r="R1105" s="99">
        <v>3</v>
      </c>
      <c r="S1105" s="99" t="s">
        <v>264</v>
      </c>
      <c r="T1105" s="101" t="s">
        <v>265</v>
      </c>
      <c r="U1105" s="100">
        <v>9.7152122826420193</v>
      </c>
    </row>
    <row r="1106" spans="2:21" x14ac:dyDescent="0.25">
      <c r="B1106" s="88" t="str">
        <v/>
      </c>
      <c r="C1106" s="88" t="str">
        <v/>
      </c>
      <c r="D1106" s="88" t="str">
        <v/>
      </c>
      <c r="F1106" s="102" t="str">
        <v/>
      </c>
      <c r="O1106" s="99">
        <v>9</v>
      </c>
      <c r="P1106" s="99" t="s">
        <v>200</v>
      </c>
      <c r="Q1106" s="99" t="s">
        <v>259</v>
      </c>
      <c r="R1106" s="99">
        <v>4</v>
      </c>
      <c r="S1106" s="99" t="s">
        <v>266</v>
      </c>
      <c r="T1106" s="101" t="s">
        <v>267</v>
      </c>
      <c r="U1106" s="100">
        <v>10.8545485143942</v>
      </c>
    </row>
    <row r="1107" spans="2:21" x14ac:dyDescent="0.25">
      <c r="B1107" s="88" t="str">
        <v/>
      </c>
      <c r="C1107" s="88" t="str">
        <v/>
      </c>
      <c r="D1107" s="88" t="str">
        <v/>
      </c>
      <c r="F1107" s="102" t="str">
        <v/>
      </c>
      <c r="O1107" s="99">
        <v>9</v>
      </c>
      <c r="P1107" s="99" t="s">
        <v>200</v>
      </c>
      <c r="Q1107" s="99" t="s">
        <v>259</v>
      </c>
      <c r="R1107" s="99">
        <v>5</v>
      </c>
      <c r="S1107" s="99" t="s">
        <v>268</v>
      </c>
      <c r="T1107" s="101" t="s">
        <v>269</v>
      </c>
      <c r="U1107" s="100">
        <v>10.142267157459301</v>
      </c>
    </row>
    <row r="1108" spans="2:21" x14ac:dyDescent="0.25">
      <c r="B1108" s="88" t="str">
        <v/>
      </c>
      <c r="C1108" s="88" t="str">
        <v/>
      </c>
      <c r="D1108" s="88" t="str">
        <v/>
      </c>
      <c r="F1108" s="102" t="str">
        <v/>
      </c>
      <c r="O1108" s="99">
        <v>9</v>
      </c>
      <c r="P1108" s="99" t="s">
        <v>200</v>
      </c>
      <c r="Q1108" s="99" t="s">
        <v>259</v>
      </c>
      <c r="R1108" s="99">
        <v>6</v>
      </c>
      <c r="S1108" s="99" t="s">
        <v>270</v>
      </c>
      <c r="T1108" s="101" t="s">
        <v>271</v>
      </c>
      <c r="U1108" s="100">
        <v>13.2743158321107</v>
      </c>
    </row>
    <row r="1109" spans="2:21" x14ac:dyDescent="0.25">
      <c r="B1109" s="88" t="str">
        <v/>
      </c>
      <c r="C1109" s="88" t="str">
        <v/>
      </c>
      <c r="D1109" s="88" t="str">
        <v/>
      </c>
      <c r="F1109" s="102" t="str">
        <v/>
      </c>
      <c r="O1109" s="99">
        <v>9</v>
      </c>
      <c r="P1109" s="99" t="s">
        <v>200</v>
      </c>
      <c r="Q1109" s="99" t="s">
        <v>259</v>
      </c>
      <c r="R1109" s="99">
        <v>7</v>
      </c>
      <c r="S1109" s="99" t="s">
        <v>272</v>
      </c>
      <c r="T1109" s="101" t="s">
        <v>273</v>
      </c>
      <c r="U1109" s="100">
        <v>19.940317474631499</v>
      </c>
    </row>
    <row r="1110" spans="2:21" x14ac:dyDescent="0.25">
      <c r="B1110" s="88" t="str">
        <v/>
      </c>
      <c r="C1110" s="88" t="str">
        <v/>
      </c>
      <c r="D1110" s="88" t="str">
        <v/>
      </c>
      <c r="F1110" s="102" t="str">
        <v/>
      </c>
      <c r="O1110" s="99">
        <v>9</v>
      </c>
      <c r="P1110" s="99" t="s">
        <v>200</v>
      </c>
      <c r="Q1110" s="99" t="s">
        <v>259</v>
      </c>
      <c r="R1110" s="99">
        <v>8</v>
      </c>
      <c r="S1110" s="99" t="s">
        <v>280</v>
      </c>
      <c r="T1110" s="101" t="s">
        <v>281</v>
      </c>
      <c r="U1110" s="100">
        <v>13.558011110903898</v>
      </c>
    </row>
    <row r="1111" spans="2:21" x14ac:dyDescent="0.25">
      <c r="B1111" s="88" t="str">
        <v/>
      </c>
      <c r="C1111" s="88" t="str">
        <v/>
      </c>
      <c r="D1111" s="88" t="str">
        <v/>
      </c>
      <c r="F1111" s="102" t="str">
        <v/>
      </c>
      <c r="O1111" s="99">
        <v>9</v>
      </c>
      <c r="P1111" s="99" t="s">
        <v>200</v>
      </c>
      <c r="Q1111" s="99" t="s">
        <v>259</v>
      </c>
      <c r="R1111" s="99">
        <v>9</v>
      </c>
      <c r="S1111" s="99" t="s">
        <v>274</v>
      </c>
      <c r="T1111" s="101" t="s">
        <v>275</v>
      </c>
      <c r="U1111" s="100">
        <v>15.799562480944701</v>
      </c>
    </row>
    <row r="1112" spans="2:21" x14ac:dyDescent="0.25">
      <c r="B1112" s="88" t="str">
        <v/>
      </c>
      <c r="C1112" s="88" t="str">
        <v/>
      </c>
      <c r="D1112" s="88" t="str">
        <v/>
      </c>
      <c r="F1112" s="102" t="str">
        <v/>
      </c>
      <c r="O1112" s="99">
        <v>9</v>
      </c>
      <c r="P1112" s="99" t="s">
        <v>200</v>
      </c>
      <c r="Q1112" s="99" t="s">
        <v>259</v>
      </c>
      <c r="R1112" s="99">
        <v>10</v>
      </c>
      <c r="S1112" s="99" t="s">
        <v>282</v>
      </c>
      <c r="T1112" s="101" t="s">
        <v>283</v>
      </c>
      <c r="U1112" s="100">
        <v>23.295837267428499</v>
      </c>
    </row>
    <row r="1113" spans="2:21" x14ac:dyDescent="0.25">
      <c r="B1113" s="88" t="str">
        <v/>
      </c>
      <c r="C1113" s="88" t="str">
        <v/>
      </c>
      <c r="D1113" s="88" t="str">
        <v/>
      </c>
      <c r="F1113" s="102" t="str">
        <v/>
      </c>
      <c r="O1113" s="99">
        <v>9</v>
      </c>
      <c r="P1113" s="99" t="s">
        <v>200</v>
      </c>
      <c r="Q1113" s="99" t="s">
        <v>259</v>
      </c>
      <c r="R1113" s="99">
        <v>11</v>
      </c>
      <c r="S1113" s="99" t="s">
        <v>276</v>
      </c>
      <c r="T1113" s="101" t="s">
        <v>277</v>
      </c>
      <c r="U1113" s="100">
        <v>23.172796921497298</v>
      </c>
    </row>
    <row r="1114" spans="2:21" x14ac:dyDescent="0.25">
      <c r="B1114" s="88" t="str">
        <v/>
      </c>
      <c r="C1114" s="88" t="str">
        <v/>
      </c>
      <c r="D1114" s="88" t="str">
        <v/>
      </c>
      <c r="F1114" s="102" t="str">
        <v/>
      </c>
      <c r="O1114" s="99">
        <v>9</v>
      </c>
      <c r="P1114" s="99" t="s">
        <v>200</v>
      </c>
      <c r="Q1114" s="99" t="s">
        <v>259</v>
      </c>
      <c r="R1114" s="99">
        <v>12</v>
      </c>
      <c r="S1114" s="99" t="s">
        <v>284</v>
      </c>
      <c r="T1114" s="101" t="s">
        <v>285</v>
      </c>
      <c r="U1114" s="100">
        <v>27.5034551858665</v>
      </c>
    </row>
    <row r="1115" spans="2:21" x14ac:dyDescent="0.25">
      <c r="B1115" s="88" t="str">
        <v/>
      </c>
      <c r="C1115" s="88" t="str">
        <v/>
      </c>
      <c r="D1115" s="88" t="str">
        <v/>
      </c>
      <c r="F1115" s="102" t="str">
        <v/>
      </c>
      <c r="O1115" s="99">
        <v>9</v>
      </c>
      <c r="P1115" s="99" t="s">
        <v>200</v>
      </c>
      <c r="Q1115" s="99" t="s">
        <v>259</v>
      </c>
      <c r="R1115" s="99">
        <v>13</v>
      </c>
      <c r="S1115" s="99" t="s">
        <v>278</v>
      </c>
      <c r="T1115" s="101" t="s">
        <v>279</v>
      </c>
      <c r="U1115" s="100">
        <v>13.4563107412426</v>
      </c>
    </row>
    <row r="1116" spans="2:21" x14ac:dyDescent="0.25">
      <c r="B1116" s="88" t="str">
        <v/>
      </c>
      <c r="C1116" s="88" t="str">
        <v/>
      </c>
      <c r="D1116" s="88" t="str">
        <v/>
      </c>
      <c r="F1116" s="102" t="str">
        <v/>
      </c>
      <c r="O1116" s="99">
        <v>9</v>
      </c>
      <c r="P1116" s="99" t="s">
        <v>200</v>
      </c>
      <c r="Q1116" s="99" t="s">
        <v>259</v>
      </c>
      <c r="R1116" s="99">
        <v>14</v>
      </c>
      <c r="S1116" s="99" t="s">
        <v>286</v>
      </c>
      <c r="T1116" s="101" t="s">
        <v>287</v>
      </c>
      <c r="U1116" s="100">
        <v>17.456227160355699</v>
      </c>
    </row>
    <row r="1117" spans="2:21" x14ac:dyDescent="0.25">
      <c r="B1117" s="88" t="str">
        <v/>
      </c>
      <c r="C1117" s="88" t="str">
        <v/>
      </c>
      <c r="D1117" s="88" t="str">
        <v/>
      </c>
      <c r="F1117" s="102" t="str">
        <v/>
      </c>
      <c r="O1117" s="99">
        <v>10</v>
      </c>
      <c r="P1117" s="99" t="s">
        <v>201</v>
      </c>
      <c r="Q1117" s="99" t="s">
        <v>259</v>
      </c>
      <c r="R1117" s="99">
        <v>1</v>
      </c>
      <c r="S1117" s="99" t="s">
        <v>260</v>
      </c>
      <c r="T1117" s="101" t="s">
        <v>261</v>
      </c>
      <c r="U1117" s="100">
        <v>2.1281931805811598</v>
      </c>
    </row>
    <row r="1118" spans="2:21" x14ac:dyDescent="0.25">
      <c r="B1118" s="88" t="str">
        <v/>
      </c>
      <c r="C1118" s="88" t="str">
        <v/>
      </c>
      <c r="D1118" s="88" t="str">
        <v/>
      </c>
      <c r="F1118" s="102" t="str">
        <v/>
      </c>
      <c r="O1118" s="99">
        <v>10</v>
      </c>
      <c r="P1118" s="99" t="s">
        <v>201</v>
      </c>
      <c r="Q1118" s="99" t="s">
        <v>259</v>
      </c>
      <c r="R1118" s="99">
        <v>2</v>
      </c>
      <c r="S1118" s="99" t="s">
        <v>262</v>
      </c>
      <c r="T1118" s="101" t="s">
        <v>263</v>
      </c>
      <c r="U1118" s="100">
        <v>8.0815795203342606</v>
      </c>
    </row>
    <row r="1119" spans="2:21" x14ac:dyDescent="0.25">
      <c r="B1119" s="88" t="str">
        <v/>
      </c>
      <c r="C1119" s="88" t="str">
        <v/>
      </c>
      <c r="D1119" s="88" t="str">
        <v/>
      </c>
      <c r="F1119" s="102" t="str">
        <v/>
      </c>
      <c r="O1119" s="99">
        <v>10</v>
      </c>
      <c r="P1119" s="99" t="s">
        <v>201</v>
      </c>
      <c r="Q1119" s="99" t="s">
        <v>259</v>
      </c>
      <c r="R1119" s="99">
        <v>3</v>
      </c>
      <c r="S1119" s="99" t="s">
        <v>264</v>
      </c>
      <c r="T1119" s="101" t="s">
        <v>265</v>
      </c>
      <c r="U1119" s="100">
        <v>9.7152122826420193</v>
      </c>
    </row>
    <row r="1120" spans="2:21" x14ac:dyDescent="0.25">
      <c r="B1120" s="88" t="str">
        <v/>
      </c>
      <c r="C1120" s="88" t="str">
        <v/>
      </c>
      <c r="D1120" s="88" t="str">
        <v/>
      </c>
      <c r="F1120" s="102" t="str">
        <v/>
      </c>
      <c r="O1120" s="99">
        <v>10</v>
      </c>
      <c r="P1120" s="99" t="s">
        <v>201</v>
      </c>
      <c r="Q1120" s="99" t="s">
        <v>259</v>
      </c>
      <c r="R1120" s="99">
        <v>4</v>
      </c>
      <c r="S1120" s="99" t="s">
        <v>266</v>
      </c>
      <c r="T1120" s="101" t="s">
        <v>267</v>
      </c>
      <c r="U1120" s="100">
        <v>10.8545485143942</v>
      </c>
    </row>
    <row r="1121" spans="2:21" x14ac:dyDescent="0.25">
      <c r="B1121" s="88" t="str">
        <v/>
      </c>
      <c r="C1121" s="88" t="str">
        <v/>
      </c>
      <c r="D1121" s="88" t="str">
        <v/>
      </c>
      <c r="F1121" s="102" t="str">
        <v/>
      </c>
      <c r="O1121" s="99">
        <v>10</v>
      </c>
      <c r="P1121" s="99" t="s">
        <v>201</v>
      </c>
      <c r="Q1121" s="99" t="s">
        <v>259</v>
      </c>
      <c r="R1121" s="99">
        <v>5</v>
      </c>
      <c r="S1121" s="99" t="s">
        <v>268</v>
      </c>
      <c r="T1121" s="101" t="s">
        <v>269</v>
      </c>
      <c r="U1121" s="100">
        <v>10.142267157459301</v>
      </c>
    </row>
    <row r="1122" spans="2:21" x14ac:dyDescent="0.25">
      <c r="B1122" s="88" t="str">
        <v/>
      </c>
      <c r="C1122" s="88" t="str">
        <v/>
      </c>
      <c r="D1122" s="88" t="str">
        <v/>
      </c>
      <c r="F1122" s="102" t="str">
        <v/>
      </c>
      <c r="O1122" s="99">
        <v>10</v>
      </c>
      <c r="P1122" s="99" t="s">
        <v>201</v>
      </c>
      <c r="Q1122" s="99" t="s">
        <v>259</v>
      </c>
      <c r="R1122" s="99">
        <v>6</v>
      </c>
      <c r="S1122" s="99" t="s">
        <v>270</v>
      </c>
      <c r="T1122" s="101" t="s">
        <v>271</v>
      </c>
      <c r="U1122" s="100">
        <v>13.2743158321107</v>
      </c>
    </row>
    <row r="1123" spans="2:21" x14ac:dyDescent="0.25">
      <c r="B1123" s="88" t="str">
        <v/>
      </c>
      <c r="C1123" s="88" t="str">
        <v/>
      </c>
      <c r="D1123" s="88" t="str">
        <v/>
      </c>
      <c r="F1123" s="102" t="str">
        <v/>
      </c>
      <c r="O1123" s="99">
        <v>10</v>
      </c>
      <c r="P1123" s="99" t="s">
        <v>201</v>
      </c>
      <c r="Q1123" s="99" t="s">
        <v>259</v>
      </c>
      <c r="R1123" s="99">
        <v>7</v>
      </c>
      <c r="S1123" s="99" t="s">
        <v>272</v>
      </c>
      <c r="T1123" s="101" t="s">
        <v>273</v>
      </c>
      <c r="U1123" s="100">
        <v>19.940317474631499</v>
      </c>
    </row>
    <row r="1124" spans="2:21" x14ac:dyDescent="0.25">
      <c r="B1124" s="88" t="str">
        <v/>
      </c>
      <c r="C1124" s="88" t="str">
        <v/>
      </c>
      <c r="D1124" s="88" t="str">
        <v/>
      </c>
      <c r="F1124" s="102" t="str">
        <v/>
      </c>
      <c r="O1124" s="99">
        <v>10</v>
      </c>
      <c r="P1124" s="99" t="s">
        <v>201</v>
      </c>
      <c r="Q1124" s="99" t="s">
        <v>259</v>
      </c>
      <c r="R1124" s="99">
        <v>8</v>
      </c>
      <c r="S1124" s="99" t="s">
        <v>280</v>
      </c>
      <c r="T1124" s="101" t="s">
        <v>281</v>
      </c>
      <c r="U1124" s="100">
        <v>13.558011110903898</v>
      </c>
    </row>
    <row r="1125" spans="2:21" x14ac:dyDescent="0.25">
      <c r="B1125" s="88" t="str">
        <v/>
      </c>
      <c r="C1125" s="88" t="str">
        <v/>
      </c>
      <c r="D1125" s="88" t="str">
        <v/>
      </c>
      <c r="F1125" s="102" t="str">
        <v/>
      </c>
      <c r="O1125" s="99">
        <v>10</v>
      </c>
      <c r="P1125" s="99" t="s">
        <v>201</v>
      </c>
      <c r="Q1125" s="99" t="s">
        <v>259</v>
      </c>
      <c r="R1125" s="99">
        <v>9</v>
      </c>
      <c r="S1125" s="99" t="s">
        <v>274</v>
      </c>
      <c r="T1125" s="101" t="s">
        <v>275</v>
      </c>
      <c r="U1125" s="100">
        <v>15.799562480944701</v>
      </c>
    </row>
    <row r="1126" spans="2:21" x14ac:dyDescent="0.25">
      <c r="B1126" s="88" t="str">
        <v/>
      </c>
      <c r="C1126" s="88" t="str">
        <v/>
      </c>
      <c r="D1126" s="88" t="str">
        <v/>
      </c>
      <c r="F1126" s="102" t="str">
        <v/>
      </c>
      <c r="O1126" s="99">
        <v>10</v>
      </c>
      <c r="P1126" s="99" t="s">
        <v>201</v>
      </c>
      <c r="Q1126" s="99" t="s">
        <v>259</v>
      </c>
      <c r="R1126" s="99">
        <v>10</v>
      </c>
      <c r="S1126" s="99" t="s">
        <v>282</v>
      </c>
      <c r="T1126" s="101" t="s">
        <v>283</v>
      </c>
      <c r="U1126" s="100">
        <v>23.295837267428499</v>
      </c>
    </row>
    <row r="1127" spans="2:21" x14ac:dyDescent="0.25">
      <c r="B1127" s="88" t="str">
        <v/>
      </c>
      <c r="C1127" s="88" t="str">
        <v/>
      </c>
      <c r="D1127" s="88" t="str">
        <v/>
      </c>
      <c r="F1127" s="102" t="str">
        <v/>
      </c>
      <c r="O1127" s="99">
        <v>10</v>
      </c>
      <c r="P1127" s="99" t="s">
        <v>201</v>
      </c>
      <c r="Q1127" s="99" t="s">
        <v>259</v>
      </c>
      <c r="R1127" s="99">
        <v>11</v>
      </c>
      <c r="S1127" s="99" t="s">
        <v>276</v>
      </c>
      <c r="T1127" s="101" t="s">
        <v>277</v>
      </c>
      <c r="U1127" s="100">
        <v>23.172796921497298</v>
      </c>
    </row>
    <row r="1128" spans="2:21" x14ac:dyDescent="0.25">
      <c r="B1128" s="88" t="str">
        <v/>
      </c>
      <c r="C1128" s="88" t="str">
        <v/>
      </c>
      <c r="D1128" s="88" t="str">
        <v/>
      </c>
      <c r="F1128" s="102" t="str">
        <v/>
      </c>
      <c r="O1128" s="99">
        <v>10</v>
      </c>
      <c r="P1128" s="99" t="s">
        <v>201</v>
      </c>
      <c r="Q1128" s="99" t="s">
        <v>259</v>
      </c>
      <c r="R1128" s="99">
        <v>12</v>
      </c>
      <c r="S1128" s="99" t="s">
        <v>284</v>
      </c>
      <c r="T1128" s="101" t="s">
        <v>285</v>
      </c>
      <c r="U1128" s="100">
        <v>27.5034551858665</v>
      </c>
    </row>
    <row r="1129" spans="2:21" x14ac:dyDescent="0.25">
      <c r="B1129" s="88" t="str">
        <v/>
      </c>
      <c r="C1129" s="88" t="str">
        <v/>
      </c>
      <c r="D1129" s="88" t="str">
        <v/>
      </c>
      <c r="F1129" s="102" t="str">
        <v/>
      </c>
      <c r="O1129" s="99">
        <v>10</v>
      </c>
      <c r="P1129" s="99" t="s">
        <v>201</v>
      </c>
      <c r="Q1129" s="99" t="s">
        <v>259</v>
      </c>
      <c r="R1129" s="99">
        <v>13</v>
      </c>
      <c r="S1129" s="99" t="s">
        <v>278</v>
      </c>
      <c r="T1129" s="101" t="s">
        <v>279</v>
      </c>
      <c r="U1129" s="100">
        <v>13.4563107412426</v>
      </c>
    </row>
    <row r="1130" spans="2:21" x14ac:dyDescent="0.25">
      <c r="B1130" s="88" t="str">
        <v/>
      </c>
      <c r="C1130" s="88" t="str">
        <v/>
      </c>
      <c r="D1130" s="88" t="str">
        <v/>
      </c>
      <c r="F1130" s="102" t="str">
        <v/>
      </c>
      <c r="O1130" s="99">
        <v>10</v>
      </c>
      <c r="P1130" s="99" t="s">
        <v>201</v>
      </c>
      <c r="Q1130" s="99" t="s">
        <v>259</v>
      </c>
      <c r="R1130" s="99">
        <v>14</v>
      </c>
      <c r="S1130" s="99" t="s">
        <v>286</v>
      </c>
      <c r="T1130" s="101" t="s">
        <v>287</v>
      </c>
      <c r="U1130" s="100">
        <v>17.456227160355699</v>
      </c>
    </row>
    <row r="1131" spans="2:21" x14ac:dyDescent="0.25">
      <c r="B1131" s="88" t="str">
        <v/>
      </c>
      <c r="C1131" s="88" t="str">
        <v/>
      </c>
      <c r="D1131" s="88" t="str">
        <v/>
      </c>
      <c r="F1131" s="102" t="str">
        <v/>
      </c>
      <c r="O1131" s="99">
        <v>11</v>
      </c>
      <c r="P1131" s="99" t="s">
        <v>202</v>
      </c>
      <c r="Q1131" s="99" t="s">
        <v>259</v>
      </c>
      <c r="R1131" s="99">
        <v>1</v>
      </c>
      <c r="S1131" s="99" t="s">
        <v>260</v>
      </c>
      <c r="T1131" s="101" t="s">
        <v>261</v>
      </c>
      <c r="U1131" s="100">
        <v>2.1281931805811598</v>
      </c>
    </row>
    <row r="1132" spans="2:21" x14ac:dyDescent="0.25">
      <c r="B1132" s="88" t="str">
        <v/>
      </c>
      <c r="C1132" s="88" t="str">
        <v/>
      </c>
      <c r="D1132" s="88" t="str">
        <v/>
      </c>
      <c r="F1132" s="102" t="str">
        <v/>
      </c>
      <c r="O1132" s="99">
        <v>11</v>
      </c>
      <c r="P1132" s="99" t="s">
        <v>202</v>
      </c>
      <c r="Q1132" s="99" t="s">
        <v>259</v>
      </c>
      <c r="R1132" s="99">
        <v>2</v>
      </c>
      <c r="S1132" s="99" t="s">
        <v>262</v>
      </c>
      <c r="T1132" s="101" t="s">
        <v>263</v>
      </c>
      <c r="U1132" s="100">
        <v>8.0815795203342606</v>
      </c>
    </row>
    <row r="1133" spans="2:21" x14ac:dyDescent="0.25">
      <c r="B1133" s="88" t="str">
        <v/>
      </c>
      <c r="C1133" s="88" t="str">
        <v/>
      </c>
      <c r="D1133" s="88" t="str">
        <v/>
      </c>
      <c r="F1133" s="102" t="str">
        <v/>
      </c>
      <c r="O1133" s="99">
        <v>11</v>
      </c>
      <c r="P1133" s="99" t="s">
        <v>202</v>
      </c>
      <c r="Q1133" s="99" t="s">
        <v>259</v>
      </c>
      <c r="R1133" s="99">
        <v>3</v>
      </c>
      <c r="S1133" s="99" t="s">
        <v>264</v>
      </c>
      <c r="T1133" s="101" t="s">
        <v>265</v>
      </c>
      <c r="U1133" s="100">
        <v>9.7152122826420193</v>
      </c>
    </row>
    <row r="1134" spans="2:21" x14ac:dyDescent="0.25">
      <c r="B1134" s="88" t="str">
        <v/>
      </c>
      <c r="C1134" s="88" t="str">
        <v/>
      </c>
      <c r="D1134" s="88" t="str">
        <v/>
      </c>
      <c r="F1134" s="102" t="str">
        <v/>
      </c>
      <c r="O1134" s="99">
        <v>11</v>
      </c>
      <c r="P1134" s="99" t="s">
        <v>202</v>
      </c>
      <c r="Q1134" s="99" t="s">
        <v>259</v>
      </c>
      <c r="R1134" s="99">
        <v>4</v>
      </c>
      <c r="S1134" s="99" t="s">
        <v>266</v>
      </c>
      <c r="T1134" s="101" t="s">
        <v>267</v>
      </c>
      <c r="U1134" s="100">
        <v>10.8545485143942</v>
      </c>
    </row>
    <row r="1135" spans="2:21" x14ac:dyDescent="0.25">
      <c r="B1135" s="88" t="str">
        <v/>
      </c>
      <c r="C1135" s="88" t="str">
        <v/>
      </c>
      <c r="D1135" s="88" t="str">
        <v/>
      </c>
      <c r="F1135" s="102" t="str">
        <v/>
      </c>
      <c r="O1135" s="99">
        <v>11</v>
      </c>
      <c r="P1135" s="99" t="s">
        <v>202</v>
      </c>
      <c r="Q1135" s="99" t="s">
        <v>259</v>
      </c>
      <c r="R1135" s="99">
        <v>5</v>
      </c>
      <c r="S1135" s="99" t="s">
        <v>268</v>
      </c>
      <c r="T1135" s="101" t="s">
        <v>269</v>
      </c>
      <c r="U1135" s="100">
        <v>10.142267157459301</v>
      </c>
    </row>
    <row r="1136" spans="2:21" x14ac:dyDescent="0.25">
      <c r="B1136" s="88" t="str">
        <v/>
      </c>
      <c r="C1136" s="88" t="str">
        <v/>
      </c>
      <c r="D1136" s="88" t="str">
        <v/>
      </c>
      <c r="F1136" s="102" t="str">
        <v/>
      </c>
      <c r="O1136" s="99">
        <v>11</v>
      </c>
      <c r="P1136" s="99" t="s">
        <v>202</v>
      </c>
      <c r="Q1136" s="99" t="s">
        <v>259</v>
      </c>
      <c r="R1136" s="99">
        <v>6</v>
      </c>
      <c r="S1136" s="99" t="s">
        <v>270</v>
      </c>
      <c r="T1136" s="101" t="s">
        <v>271</v>
      </c>
      <c r="U1136" s="100">
        <v>13.2743158321107</v>
      </c>
    </row>
    <row r="1137" spans="2:21" x14ac:dyDescent="0.25">
      <c r="B1137" s="88" t="str">
        <v/>
      </c>
      <c r="C1137" s="88" t="str">
        <v/>
      </c>
      <c r="D1137" s="88" t="str">
        <v/>
      </c>
      <c r="F1137" s="102" t="str">
        <v/>
      </c>
      <c r="O1137" s="99">
        <v>11</v>
      </c>
      <c r="P1137" s="99" t="s">
        <v>202</v>
      </c>
      <c r="Q1137" s="99" t="s">
        <v>259</v>
      </c>
      <c r="R1137" s="99">
        <v>7</v>
      </c>
      <c r="S1137" s="99" t="s">
        <v>272</v>
      </c>
      <c r="T1137" s="101" t="s">
        <v>273</v>
      </c>
      <c r="U1137" s="100">
        <v>19.940317474631499</v>
      </c>
    </row>
    <row r="1138" spans="2:21" x14ac:dyDescent="0.25">
      <c r="B1138" s="88" t="str">
        <v/>
      </c>
      <c r="C1138" s="88" t="str">
        <v/>
      </c>
      <c r="D1138" s="88" t="str">
        <v/>
      </c>
      <c r="F1138" s="102" t="str">
        <v/>
      </c>
      <c r="O1138" s="99">
        <v>11</v>
      </c>
      <c r="P1138" s="99" t="s">
        <v>202</v>
      </c>
      <c r="Q1138" s="99" t="s">
        <v>259</v>
      </c>
      <c r="R1138" s="99">
        <v>8</v>
      </c>
      <c r="S1138" s="99" t="s">
        <v>280</v>
      </c>
      <c r="T1138" s="101" t="s">
        <v>281</v>
      </c>
      <c r="U1138" s="100">
        <v>13.558011110903898</v>
      </c>
    </row>
    <row r="1139" spans="2:21" x14ac:dyDescent="0.25">
      <c r="B1139" s="88" t="str">
        <v/>
      </c>
      <c r="C1139" s="88" t="str">
        <v/>
      </c>
      <c r="D1139" s="88" t="str">
        <v/>
      </c>
      <c r="F1139" s="102" t="str">
        <v/>
      </c>
      <c r="O1139" s="99">
        <v>11</v>
      </c>
      <c r="P1139" s="99" t="s">
        <v>202</v>
      </c>
      <c r="Q1139" s="99" t="s">
        <v>259</v>
      </c>
      <c r="R1139" s="99">
        <v>9</v>
      </c>
      <c r="S1139" s="99" t="s">
        <v>274</v>
      </c>
      <c r="T1139" s="101" t="s">
        <v>275</v>
      </c>
      <c r="U1139" s="100">
        <v>15.799562480944701</v>
      </c>
    </row>
    <row r="1140" spans="2:21" x14ac:dyDescent="0.25">
      <c r="B1140" s="88" t="str">
        <v/>
      </c>
      <c r="C1140" s="88" t="str">
        <v/>
      </c>
      <c r="D1140" s="88" t="str">
        <v/>
      </c>
      <c r="F1140" s="102" t="str">
        <v/>
      </c>
      <c r="O1140" s="99">
        <v>11</v>
      </c>
      <c r="P1140" s="99" t="s">
        <v>202</v>
      </c>
      <c r="Q1140" s="99" t="s">
        <v>259</v>
      </c>
      <c r="R1140" s="99">
        <v>10</v>
      </c>
      <c r="S1140" s="99" t="s">
        <v>282</v>
      </c>
      <c r="T1140" s="101" t="s">
        <v>283</v>
      </c>
      <c r="U1140" s="100">
        <v>23.295837267428499</v>
      </c>
    </row>
    <row r="1141" spans="2:21" x14ac:dyDescent="0.25">
      <c r="B1141" s="88" t="str">
        <v/>
      </c>
      <c r="C1141" s="88" t="str">
        <v/>
      </c>
      <c r="D1141" s="88" t="str">
        <v/>
      </c>
      <c r="F1141" s="102" t="str">
        <v/>
      </c>
      <c r="O1141" s="99">
        <v>11</v>
      </c>
      <c r="P1141" s="99" t="s">
        <v>202</v>
      </c>
      <c r="Q1141" s="99" t="s">
        <v>259</v>
      </c>
      <c r="R1141" s="99">
        <v>11</v>
      </c>
      <c r="S1141" s="99" t="s">
        <v>276</v>
      </c>
      <c r="T1141" s="101" t="s">
        <v>277</v>
      </c>
      <c r="U1141" s="100">
        <v>23.172796921497298</v>
      </c>
    </row>
    <row r="1142" spans="2:21" x14ac:dyDescent="0.25">
      <c r="B1142" s="88" t="str">
        <v/>
      </c>
      <c r="C1142" s="88" t="str">
        <v/>
      </c>
      <c r="D1142" s="88" t="str">
        <v/>
      </c>
      <c r="F1142" s="102" t="str">
        <v/>
      </c>
      <c r="O1142" s="99">
        <v>11</v>
      </c>
      <c r="P1142" s="99" t="s">
        <v>202</v>
      </c>
      <c r="Q1142" s="99" t="s">
        <v>259</v>
      </c>
      <c r="R1142" s="99">
        <v>12</v>
      </c>
      <c r="S1142" s="99" t="s">
        <v>284</v>
      </c>
      <c r="T1142" s="101" t="s">
        <v>285</v>
      </c>
      <c r="U1142" s="100">
        <v>27.5034551858665</v>
      </c>
    </row>
    <row r="1143" spans="2:21" x14ac:dyDescent="0.25">
      <c r="B1143" s="88" t="str">
        <v/>
      </c>
      <c r="C1143" s="88" t="str">
        <v/>
      </c>
      <c r="D1143" s="88" t="str">
        <v/>
      </c>
      <c r="F1143" s="102" t="str">
        <v/>
      </c>
      <c r="O1143" s="99">
        <v>11</v>
      </c>
      <c r="P1143" s="99" t="s">
        <v>202</v>
      </c>
      <c r="Q1143" s="99" t="s">
        <v>259</v>
      </c>
      <c r="R1143" s="99">
        <v>13</v>
      </c>
      <c r="S1143" s="99" t="s">
        <v>278</v>
      </c>
      <c r="T1143" s="101" t="s">
        <v>279</v>
      </c>
      <c r="U1143" s="100">
        <v>13.4563107412426</v>
      </c>
    </row>
    <row r="1144" spans="2:21" x14ac:dyDescent="0.25">
      <c r="B1144" s="88" t="str">
        <v/>
      </c>
      <c r="C1144" s="88" t="str">
        <v/>
      </c>
      <c r="D1144" s="88" t="str">
        <v/>
      </c>
      <c r="F1144" s="102" t="str">
        <v/>
      </c>
      <c r="O1144" s="99">
        <v>11</v>
      </c>
      <c r="P1144" s="99" t="s">
        <v>202</v>
      </c>
      <c r="Q1144" s="99" t="s">
        <v>259</v>
      </c>
      <c r="R1144" s="99">
        <v>14</v>
      </c>
      <c r="S1144" s="99" t="s">
        <v>286</v>
      </c>
      <c r="T1144" s="101" t="s">
        <v>287</v>
      </c>
      <c r="U1144" s="100">
        <v>17.456227160355699</v>
      </c>
    </row>
    <row r="1145" spans="2:21" x14ac:dyDescent="0.25">
      <c r="B1145" s="88" t="str">
        <v/>
      </c>
      <c r="C1145" s="88" t="str">
        <v/>
      </c>
      <c r="D1145" s="88" t="str">
        <v/>
      </c>
      <c r="F1145" s="102" t="str">
        <v/>
      </c>
      <c r="O1145" s="99">
        <v>12</v>
      </c>
      <c r="P1145" s="99" t="s">
        <v>203</v>
      </c>
      <c r="Q1145" s="99" t="s">
        <v>259</v>
      </c>
      <c r="R1145" s="99">
        <v>1</v>
      </c>
      <c r="S1145" s="99" t="s">
        <v>260</v>
      </c>
      <c r="T1145" s="101" t="s">
        <v>261</v>
      </c>
      <c r="U1145" s="100">
        <v>2.1281931805811598</v>
      </c>
    </row>
    <row r="1146" spans="2:21" x14ac:dyDescent="0.25">
      <c r="B1146" s="88" t="str">
        <v/>
      </c>
      <c r="C1146" s="88" t="str">
        <v/>
      </c>
      <c r="D1146" s="88" t="str">
        <v/>
      </c>
      <c r="F1146" s="102" t="str">
        <v/>
      </c>
      <c r="O1146" s="99">
        <v>12</v>
      </c>
      <c r="P1146" s="99" t="s">
        <v>203</v>
      </c>
      <c r="Q1146" s="99" t="s">
        <v>259</v>
      </c>
      <c r="R1146" s="99">
        <v>2</v>
      </c>
      <c r="S1146" s="99" t="s">
        <v>262</v>
      </c>
      <c r="T1146" s="101" t="s">
        <v>263</v>
      </c>
      <c r="U1146" s="100">
        <v>8.0815795203342606</v>
      </c>
    </row>
    <row r="1147" spans="2:21" x14ac:dyDescent="0.25">
      <c r="B1147" s="88" t="str">
        <v/>
      </c>
      <c r="C1147" s="88" t="str">
        <v/>
      </c>
      <c r="D1147" s="88" t="str">
        <v/>
      </c>
      <c r="F1147" s="102" t="str">
        <v/>
      </c>
      <c r="O1147" s="99">
        <v>12</v>
      </c>
      <c r="P1147" s="99" t="s">
        <v>203</v>
      </c>
      <c r="Q1147" s="99" t="s">
        <v>259</v>
      </c>
      <c r="R1147" s="99">
        <v>3</v>
      </c>
      <c r="S1147" s="99" t="s">
        <v>264</v>
      </c>
      <c r="T1147" s="101" t="s">
        <v>265</v>
      </c>
      <c r="U1147" s="100">
        <v>9.7152122826420193</v>
      </c>
    </row>
    <row r="1148" spans="2:21" x14ac:dyDescent="0.25">
      <c r="B1148" s="88" t="str">
        <v/>
      </c>
      <c r="C1148" s="88" t="str">
        <v/>
      </c>
      <c r="D1148" s="88" t="str">
        <v/>
      </c>
      <c r="F1148" s="102" t="str">
        <v/>
      </c>
      <c r="O1148" s="99">
        <v>12</v>
      </c>
      <c r="P1148" s="99" t="s">
        <v>203</v>
      </c>
      <c r="Q1148" s="99" t="s">
        <v>259</v>
      </c>
      <c r="R1148" s="99">
        <v>4</v>
      </c>
      <c r="S1148" s="99" t="s">
        <v>266</v>
      </c>
      <c r="T1148" s="101" t="s">
        <v>267</v>
      </c>
      <c r="U1148" s="100">
        <v>10.8545485143942</v>
      </c>
    </row>
    <row r="1149" spans="2:21" x14ac:dyDescent="0.25">
      <c r="B1149" s="88" t="str">
        <v/>
      </c>
      <c r="C1149" s="88" t="str">
        <v/>
      </c>
      <c r="D1149" s="88" t="str">
        <v/>
      </c>
      <c r="F1149" s="102" t="str">
        <v/>
      </c>
      <c r="O1149" s="99">
        <v>12</v>
      </c>
      <c r="P1149" s="99" t="s">
        <v>203</v>
      </c>
      <c r="Q1149" s="99" t="s">
        <v>259</v>
      </c>
      <c r="R1149" s="99">
        <v>5</v>
      </c>
      <c r="S1149" s="99" t="s">
        <v>268</v>
      </c>
      <c r="T1149" s="101" t="s">
        <v>269</v>
      </c>
      <c r="U1149" s="100">
        <v>10.142267157459301</v>
      </c>
    </row>
    <row r="1150" spans="2:21" x14ac:dyDescent="0.25">
      <c r="B1150" s="88" t="str">
        <v/>
      </c>
      <c r="C1150" s="88" t="str">
        <v/>
      </c>
      <c r="D1150" s="88" t="str">
        <v/>
      </c>
      <c r="F1150" s="102" t="str">
        <v/>
      </c>
      <c r="O1150" s="99">
        <v>12</v>
      </c>
      <c r="P1150" s="99" t="s">
        <v>203</v>
      </c>
      <c r="Q1150" s="99" t="s">
        <v>259</v>
      </c>
      <c r="R1150" s="99">
        <v>6</v>
      </c>
      <c r="S1150" s="99" t="s">
        <v>270</v>
      </c>
      <c r="T1150" s="101" t="s">
        <v>271</v>
      </c>
      <c r="U1150" s="100">
        <v>13.2743158321107</v>
      </c>
    </row>
    <row r="1151" spans="2:21" x14ac:dyDescent="0.25">
      <c r="B1151" s="88" t="str">
        <v/>
      </c>
      <c r="C1151" s="88" t="str">
        <v/>
      </c>
      <c r="D1151" s="88" t="str">
        <v/>
      </c>
      <c r="F1151" s="102" t="str">
        <v/>
      </c>
      <c r="O1151" s="99">
        <v>12</v>
      </c>
      <c r="P1151" s="99" t="s">
        <v>203</v>
      </c>
      <c r="Q1151" s="99" t="s">
        <v>259</v>
      </c>
      <c r="R1151" s="99">
        <v>7</v>
      </c>
      <c r="S1151" s="99" t="s">
        <v>272</v>
      </c>
      <c r="T1151" s="101" t="s">
        <v>273</v>
      </c>
      <c r="U1151" s="100">
        <v>19.940317474631499</v>
      </c>
    </row>
    <row r="1152" spans="2:21" x14ac:dyDescent="0.25">
      <c r="B1152" s="88" t="str">
        <v/>
      </c>
      <c r="C1152" s="88" t="str">
        <v/>
      </c>
      <c r="D1152" s="88" t="str">
        <v/>
      </c>
      <c r="F1152" s="102" t="str">
        <v/>
      </c>
      <c r="O1152" s="99">
        <v>12</v>
      </c>
      <c r="P1152" s="99" t="s">
        <v>203</v>
      </c>
      <c r="Q1152" s="99" t="s">
        <v>259</v>
      </c>
      <c r="R1152" s="99">
        <v>8</v>
      </c>
      <c r="S1152" s="99" t="s">
        <v>280</v>
      </c>
      <c r="T1152" s="101" t="s">
        <v>281</v>
      </c>
      <c r="U1152" s="100">
        <v>13.558011110903898</v>
      </c>
    </row>
    <row r="1153" spans="2:21" x14ac:dyDescent="0.25">
      <c r="B1153" s="88" t="str">
        <v/>
      </c>
      <c r="C1153" s="88" t="str">
        <v/>
      </c>
      <c r="D1153" s="88" t="str">
        <v/>
      </c>
      <c r="F1153" s="102" t="str">
        <v/>
      </c>
      <c r="O1153" s="99">
        <v>12</v>
      </c>
      <c r="P1153" s="99" t="s">
        <v>203</v>
      </c>
      <c r="Q1153" s="99" t="s">
        <v>259</v>
      </c>
      <c r="R1153" s="99">
        <v>9</v>
      </c>
      <c r="S1153" s="99" t="s">
        <v>274</v>
      </c>
      <c r="T1153" s="101" t="s">
        <v>275</v>
      </c>
      <c r="U1153" s="100">
        <v>15.799562480944701</v>
      </c>
    </row>
    <row r="1154" spans="2:21" x14ac:dyDescent="0.25">
      <c r="B1154" s="88" t="str">
        <v/>
      </c>
      <c r="C1154" s="88" t="str">
        <v/>
      </c>
      <c r="D1154" s="88" t="str">
        <v/>
      </c>
      <c r="F1154" s="102" t="str">
        <v/>
      </c>
      <c r="O1154" s="99">
        <v>12</v>
      </c>
      <c r="P1154" s="99" t="s">
        <v>203</v>
      </c>
      <c r="Q1154" s="99" t="s">
        <v>259</v>
      </c>
      <c r="R1154" s="99">
        <v>10</v>
      </c>
      <c r="S1154" s="99" t="s">
        <v>282</v>
      </c>
      <c r="T1154" s="101" t="s">
        <v>283</v>
      </c>
      <c r="U1154" s="100">
        <v>23.295837267428499</v>
      </c>
    </row>
    <row r="1155" spans="2:21" x14ac:dyDescent="0.25">
      <c r="B1155" s="88" t="str">
        <v/>
      </c>
      <c r="C1155" s="88" t="str">
        <v/>
      </c>
      <c r="D1155" s="88" t="str">
        <v/>
      </c>
      <c r="F1155" s="102" t="str">
        <v/>
      </c>
      <c r="O1155" s="99">
        <v>12</v>
      </c>
      <c r="P1155" s="99" t="s">
        <v>203</v>
      </c>
      <c r="Q1155" s="99" t="s">
        <v>259</v>
      </c>
      <c r="R1155" s="99">
        <v>11</v>
      </c>
      <c r="S1155" s="99" t="s">
        <v>276</v>
      </c>
      <c r="T1155" s="101" t="s">
        <v>277</v>
      </c>
      <c r="U1155" s="100">
        <v>23.172796921497298</v>
      </c>
    </row>
    <row r="1156" spans="2:21" x14ac:dyDescent="0.25">
      <c r="B1156" s="88" t="str">
        <v/>
      </c>
      <c r="C1156" s="88" t="str">
        <v/>
      </c>
      <c r="D1156" s="88" t="str">
        <v/>
      </c>
      <c r="F1156" s="102" t="str">
        <v/>
      </c>
      <c r="O1156" s="99">
        <v>12</v>
      </c>
      <c r="P1156" s="99" t="s">
        <v>203</v>
      </c>
      <c r="Q1156" s="99" t="s">
        <v>259</v>
      </c>
      <c r="R1156" s="99">
        <v>12</v>
      </c>
      <c r="S1156" s="99" t="s">
        <v>284</v>
      </c>
      <c r="T1156" s="101" t="s">
        <v>285</v>
      </c>
      <c r="U1156" s="100">
        <v>27.5034551858665</v>
      </c>
    </row>
    <row r="1157" spans="2:21" x14ac:dyDescent="0.25">
      <c r="B1157" s="88" t="str">
        <v/>
      </c>
      <c r="C1157" s="88" t="str">
        <v/>
      </c>
      <c r="D1157" s="88" t="str">
        <v/>
      </c>
      <c r="F1157" s="102" t="str">
        <v/>
      </c>
      <c r="O1157" s="99">
        <v>12</v>
      </c>
      <c r="P1157" s="99" t="s">
        <v>203</v>
      </c>
      <c r="Q1157" s="99" t="s">
        <v>259</v>
      </c>
      <c r="R1157" s="99">
        <v>13</v>
      </c>
      <c r="S1157" s="99" t="s">
        <v>278</v>
      </c>
      <c r="T1157" s="101" t="s">
        <v>279</v>
      </c>
      <c r="U1157" s="100">
        <v>13.4563107412426</v>
      </c>
    </row>
    <row r="1158" spans="2:21" x14ac:dyDescent="0.25">
      <c r="B1158" s="88" t="str">
        <v/>
      </c>
      <c r="C1158" s="88" t="str">
        <v/>
      </c>
      <c r="D1158" s="88" t="str">
        <v/>
      </c>
      <c r="F1158" s="102" t="str">
        <v/>
      </c>
      <c r="O1158" s="99">
        <v>12</v>
      </c>
      <c r="P1158" s="99" t="s">
        <v>203</v>
      </c>
      <c r="Q1158" s="99" t="s">
        <v>259</v>
      </c>
      <c r="R1158" s="99">
        <v>14</v>
      </c>
      <c r="S1158" s="99" t="s">
        <v>286</v>
      </c>
      <c r="T1158" s="101" t="s">
        <v>287</v>
      </c>
      <c r="U1158" s="100">
        <v>17.456227160355699</v>
      </c>
    </row>
    <row r="1159" spans="2:21" x14ac:dyDescent="0.25">
      <c r="B1159" s="88" t="str">
        <v/>
      </c>
      <c r="C1159" s="88" t="str">
        <v/>
      </c>
      <c r="D1159" s="88" t="str">
        <v/>
      </c>
      <c r="F1159" s="102" t="str">
        <v/>
      </c>
      <c r="O1159" s="99">
        <v>13</v>
      </c>
      <c r="P1159" s="99" t="s">
        <v>204</v>
      </c>
      <c r="Q1159" s="99" t="s">
        <v>259</v>
      </c>
      <c r="R1159" s="99">
        <v>1</v>
      </c>
      <c r="S1159" s="99" t="s">
        <v>260</v>
      </c>
      <c r="T1159" s="101" t="s">
        <v>261</v>
      </c>
      <c r="U1159" s="100">
        <v>2.1281931805811598</v>
      </c>
    </row>
    <row r="1160" spans="2:21" x14ac:dyDescent="0.25">
      <c r="B1160" s="88" t="str">
        <v/>
      </c>
      <c r="C1160" s="88" t="str">
        <v/>
      </c>
      <c r="D1160" s="88" t="str">
        <v/>
      </c>
      <c r="F1160" s="102" t="str">
        <v/>
      </c>
      <c r="O1160" s="99">
        <v>13</v>
      </c>
      <c r="P1160" s="99" t="s">
        <v>204</v>
      </c>
      <c r="Q1160" s="99" t="s">
        <v>259</v>
      </c>
      <c r="R1160" s="99">
        <v>2</v>
      </c>
      <c r="S1160" s="99" t="s">
        <v>262</v>
      </c>
      <c r="T1160" s="101" t="s">
        <v>263</v>
      </c>
      <c r="U1160" s="100">
        <v>8.0815795203342606</v>
      </c>
    </row>
    <row r="1161" spans="2:21" x14ac:dyDescent="0.25">
      <c r="B1161" s="88" t="str">
        <v/>
      </c>
      <c r="C1161" s="88" t="str">
        <v/>
      </c>
      <c r="D1161" s="88" t="str">
        <v/>
      </c>
      <c r="F1161" s="102" t="str">
        <v/>
      </c>
      <c r="O1161" s="99">
        <v>13</v>
      </c>
      <c r="P1161" s="99" t="s">
        <v>204</v>
      </c>
      <c r="Q1161" s="99" t="s">
        <v>259</v>
      </c>
      <c r="R1161" s="99">
        <v>3</v>
      </c>
      <c r="S1161" s="99" t="s">
        <v>264</v>
      </c>
      <c r="T1161" s="101" t="s">
        <v>265</v>
      </c>
      <c r="U1161" s="100">
        <v>9.7152122826420193</v>
      </c>
    </row>
    <row r="1162" spans="2:21" x14ac:dyDescent="0.25">
      <c r="B1162" s="88" t="str">
        <v/>
      </c>
      <c r="C1162" s="88" t="str">
        <v/>
      </c>
      <c r="D1162" s="88" t="str">
        <v/>
      </c>
      <c r="F1162" s="102" t="str">
        <v/>
      </c>
      <c r="O1162" s="99">
        <v>13</v>
      </c>
      <c r="P1162" s="99" t="s">
        <v>204</v>
      </c>
      <c r="Q1162" s="99" t="s">
        <v>259</v>
      </c>
      <c r="R1162" s="99">
        <v>4</v>
      </c>
      <c r="S1162" s="99" t="s">
        <v>266</v>
      </c>
      <c r="T1162" s="101" t="s">
        <v>267</v>
      </c>
      <c r="U1162" s="100">
        <v>10.8545485143942</v>
      </c>
    </row>
    <row r="1163" spans="2:21" x14ac:dyDescent="0.25">
      <c r="B1163" s="88" t="str">
        <v/>
      </c>
      <c r="C1163" s="88" t="str">
        <v/>
      </c>
      <c r="D1163" s="88" t="str">
        <v/>
      </c>
      <c r="F1163" s="102" t="str">
        <v/>
      </c>
      <c r="O1163" s="99">
        <v>13</v>
      </c>
      <c r="P1163" s="99" t="s">
        <v>204</v>
      </c>
      <c r="Q1163" s="99" t="s">
        <v>259</v>
      </c>
      <c r="R1163" s="99">
        <v>5</v>
      </c>
      <c r="S1163" s="99" t="s">
        <v>268</v>
      </c>
      <c r="T1163" s="101" t="s">
        <v>269</v>
      </c>
      <c r="U1163" s="100">
        <v>10.142267157459301</v>
      </c>
    </row>
    <row r="1164" spans="2:21" x14ac:dyDescent="0.25">
      <c r="B1164" s="88" t="str">
        <v/>
      </c>
      <c r="C1164" s="88" t="str">
        <v/>
      </c>
      <c r="D1164" s="88" t="str">
        <v/>
      </c>
      <c r="F1164" s="102" t="str">
        <v/>
      </c>
      <c r="O1164" s="99">
        <v>13</v>
      </c>
      <c r="P1164" s="99" t="s">
        <v>204</v>
      </c>
      <c r="Q1164" s="99" t="s">
        <v>259</v>
      </c>
      <c r="R1164" s="99">
        <v>6</v>
      </c>
      <c r="S1164" s="99" t="s">
        <v>270</v>
      </c>
      <c r="T1164" s="101" t="s">
        <v>271</v>
      </c>
      <c r="U1164" s="100">
        <v>13.2743158321107</v>
      </c>
    </row>
    <row r="1165" spans="2:21" x14ac:dyDescent="0.25">
      <c r="B1165" s="88" t="str">
        <v/>
      </c>
      <c r="C1165" s="88" t="str">
        <v/>
      </c>
      <c r="D1165" s="88" t="str">
        <v/>
      </c>
      <c r="F1165" s="102" t="str">
        <v/>
      </c>
      <c r="O1165" s="99">
        <v>13</v>
      </c>
      <c r="P1165" s="99" t="s">
        <v>204</v>
      </c>
      <c r="Q1165" s="99" t="s">
        <v>259</v>
      </c>
      <c r="R1165" s="99">
        <v>7</v>
      </c>
      <c r="S1165" s="99" t="s">
        <v>272</v>
      </c>
      <c r="T1165" s="101" t="s">
        <v>273</v>
      </c>
      <c r="U1165" s="100">
        <v>19.940317474631499</v>
      </c>
    </row>
    <row r="1166" spans="2:21" x14ac:dyDescent="0.25">
      <c r="B1166" s="88" t="str">
        <v/>
      </c>
      <c r="C1166" s="88" t="str">
        <v/>
      </c>
      <c r="D1166" s="88" t="str">
        <v/>
      </c>
      <c r="F1166" s="102" t="str">
        <v/>
      </c>
      <c r="O1166" s="99">
        <v>13</v>
      </c>
      <c r="P1166" s="99" t="s">
        <v>204</v>
      </c>
      <c r="Q1166" s="99" t="s">
        <v>259</v>
      </c>
      <c r="R1166" s="99">
        <v>8</v>
      </c>
      <c r="S1166" s="99" t="s">
        <v>280</v>
      </c>
      <c r="T1166" s="101" t="s">
        <v>281</v>
      </c>
      <c r="U1166" s="100">
        <v>13.558011110903898</v>
      </c>
    </row>
    <row r="1167" spans="2:21" x14ac:dyDescent="0.25">
      <c r="B1167" s="88" t="str">
        <v/>
      </c>
      <c r="C1167" s="88" t="str">
        <v/>
      </c>
      <c r="D1167" s="88" t="str">
        <v/>
      </c>
      <c r="F1167" s="102" t="str">
        <v/>
      </c>
      <c r="O1167" s="99">
        <v>13</v>
      </c>
      <c r="P1167" s="99" t="s">
        <v>204</v>
      </c>
      <c r="Q1167" s="99" t="s">
        <v>259</v>
      </c>
      <c r="R1167" s="99">
        <v>9</v>
      </c>
      <c r="S1167" s="99" t="s">
        <v>274</v>
      </c>
      <c r="T1167" s="101" t="s">
        <v>275</v>
      </c>
      <c r="U1167" s="100">
        <v>15.799562480944701</v>
      </c>
    </row>
    <row r="1168" spans="2:21" x14ac:dyDescent="0.25">
      <c r="B1168" s="88" t="str">
        <v/>
      </c>
      <c r="C1168" s="88" t="str">
        <v/>
      </c>
      <c r="D1168" s="88" t="str">
        <v/>
      </c>
      <c r="F1168" s="102" t="str">
        <v/>
      </c>
      <c r="O1168" s="99">
        <v>13</v>
      </c>
      <c r="P1168" s="99" t="s">
        <v>204</v>
      </c>
      <c r="Q1168" s="99" t="s">
        <v>259</v>
      </c>
      <c r="R1168" s="99">
        <v>10</v>
      </c>
      <c r="S1168" s="99" t="s">
        <v>282</v>
      </c>
      <c r="T1168" s="101" t="s">
        <v>283</v>
      </c>
      <c r="U1168" s="100">
        <v>23.295837267428499</v>
      </c>
    </row>
    <row r="1169" spans="2:21" x14ac:dyDescent="0.25">
      <c r="B1169" s="88" t="str">
        <v/>
      </c>
      <c r="C1169" s="88" t="str">
        <v/>
      </c>
      <c r="D1169" s="88" t="str">
        <v/>
      </c>
      <c r="F1169" s="102" t="str">
        <v/>
      </c>
      <c r="O1169" s="99">
        <v>13</v>
      </c>
      <c r="P1169" s="99" t="s">
        <v>204</v>
      </c>
      <c r="Q1169" s="99" t="s">
        <v>259</v>
      </c>
      <c r="R1169" s="99">
        <v>11</v>
      </c>
      <c r="S1169" s="99" t="s">
        <v>276</v>
      </c>
      <c r="T1169" s="101" t="s">
        <v>277</v>
      </c>
      <c r="U1169" s="100">
        <v>23.172796921497298</v>
      </c>
    </row>
    <row r="1170" spans="2:21" x14ac:dyDescent="0.25">
      <c r="B1170" s="88" t="str">
        <v/>
      </c>
      <c r="C1170" s="88" t="str">
        <v/>
      </c>
      <c r="D1170" s="88" t="str">
        <v/>
      </c>
      <c r="F1170" s="102" t="str">
        <v/>
      </c>
      <c r="O1170" s="99">
        <v>13</v>
      </c>
      <c r="P1170" s="99" t="s">
        <v>204</v>
      </c>
      <c r="Q1170" s="99" t="s">
        <v>259</v>
      </c>
      <c r="R1170" s="99">
        <v>12</v>
      </c>
      <c r="S1170" s="99" t="s">
        <v>284</v>
      </c>
      <c r="T1170" s="101" t="s">
        <v>285</v>
      </c>
      <c r="U1170" s="100">
        <v>27.5034551858665</v>
      </c>
    </row>
    <row r="1171" spans="2:21" x14ac:dyDescent="0.25">
      <c r="B1171" s="88" t="str">
        <v/>
      </c>
      <c r="C1171" s="88" t="str">
        <v/>
      </c>
      <c r="D1171" s="88" t="str">
        <v/>
      </c>
      <c r="F1171" s="102" t="str">
        <v/>
      </c>
      <c r="O1171" s="99">
        <v>13</v>
      </c>
      <c r="P1171" s="99" t="s">
        <v>204</v>
      </c>
      <c r="Q1171" s="99" t="s">
        <v>259</v>
      </c>
      <c r="R1171" s="99">
        <v>13</v>
      </c>
      <c r="S1171" s="99" t="s">
        <v>278</v>
      </c>
      <c r="T1171" s="101" t="s">
        <v>279</v>
      </c>
      <c r="U1171" s="100">
        <v>13.4563107412426</v>
      </c>
    </row>
    <row r="1172" spans="2:21" x14ac:dyDescent="0.25">
      <c r="B1172" s="88" t="str">
        <v/>
      </c>
      <c r="C1172" s="88" t="str">
        <v/>
      </c>
      <c r="D1172" s="88" t="str">
        <v/>
      </c>
      <c r="F1172" s="102" t="str">
        <v/>
      </c>
      <c r="O1172" s="99">
        <v>13</v>
      </c>
      <c r="P1172" s="99" t="s">
        <v>204</v>
      </c>
      <c r="Q1172" s="99" t="s">
        <v>259</v>
      </c>
      <c r="R1172" s="99">
        <v>14</v>
      </c>
      <c r="S1172" s="99" t="s">
        <v>286</v>
      </c>
      <c r="T1172" s="101" t="s">
        <v>287</v>
      </c>
      <c r="U1172" s="100">
        <v>17.456227160355699</v>
      </c>
    </row>
    <row r="1173" spans="2:21" x14ac:dyDescent="0.25">
      <c r="B1173" s="88" t="str">
        <v/>
      </c>
      <c r="C1173" s="88" t="str">
        <v/>
      </c>
      <c r="D1173" s="88" t="str">
        <v/>
      </c>
      <c r="F1173" s="102" t="str">
        <v/>
      </c>
      <c r="O1173" s="99">
        <v>14</v>
      </c>
      <c r="P1173" s="99" t="s">
        <v>205</v>
      </c>
      <c r="Q1173" s="99" t="s">
        <v>259</v>
      </c>
      <c r="R1173" s="99">
        <v>1</v>
      </c>
      <c r="S1173" s="99" t="s">
        <v>260</v>
      </c>
      <c r="T1173" s="101" t="s">
        <v>261</v>
      </c>
      <c r="U1173" s="100">
        <v>2.1281931805811598</v>
      </c>
    </row>
    <row r="1174" spans="2:21" x14ac:dyDescent="0.25">
      <c r="B1174" s="88" t="str">
        <v/>
      </c>
      <c r="C1174" s="88" t="str">
        <v/>
      </c>
      <c r="D1174" s="88" t="str">
        <v/>
      </c>
      <c r="F1174" s="102" t="str">
        <v/>
      </c>
      <c r="O1174" s="99">
        <v>14</v>
      </c>
      <c r="P1174" s="99" t="s">
        <v>205</v>
      </c>
      <c r="Q1174" s="99" t="s">
        <v>259</v>
      </c>
      <c r="R1174" s="99">
        <v>2</v>
      </c>
      <c r="S1174" s="99" t="s">
        <v>262</v>
      </c>
      <c r="T1174" s="101" t="s">
        <v>263</v>
      </c>
      <c r="U1174" s="100">
        <v>8.0815795203342606</v>
      </c>
    </row>
    <row r="1175" spans="2:21" x14ac:dyDescent="0.25">
      <c r="B1175" s="88" t="str">
        <v/>
      </c>
      <c r="C1175" s="88" t="str">
        <v/>
      </c>
      <c r="D1175" s="88" t="str">
        <v/>
      </c>
      <c r="F1175" s="102" t="str">
        <v/>
      </c>
      <c r="O1175" s="99">
        <v>14</v>
      </c>
      <c r="P1175" s="99" t="s">
        <v>205</v>
      </c>
      <c r="Q1175" s="99" t="s">
        <v>259</v>
      </c>
      <c r="R1175" s="99">
        <v>3</v>
      </c>
      <c r="S1175" s="99" t="s">
        <v>264</v>
      </c>
      <c r="T1175" s="101" t="s">
        <v>265</v>
      </c>
      <c r="U1175" s="100">
        <v>9.7152122826420193</v>
      </c>
    </row>
    <row r="1176" spans="2:21" x14ac:dyDescent="0.25">
      <c r="B1176" s="88" t="str">
        <v/>
      </c>
      <c r="C1176" s="88" t="str">
        <v/>
      </c>
      <c r="D1176" s="88" t="str">
        <v/>
      </c>
      <c r="F1176" s="102" t="str">
        <v/>
      </c>
      <c r="O1176" s="99">
        <v>14</v>
      </c>
      <c r="P1176" s="99" t="s">
        <v>205</v>
      </c>
      <c r="Q1176" s="99" t="s">
        <v>259</v>
      </c>
      <c r="R1176" s="99">
        <v>4</v>
      </c>
      <c r="S1176" s="99" t="s">
        <v>266</v>
      </c>
      <c r="T1176" s="101" t="s">
        <v>267</v>
      </c>
      <c r="U1176" s="100">
        <v>10.8545485143942</v>
      </c>
    </row>
    <row r="1177" spans="2:21" x14ac:dyDescent="0.25">
      <c r="B1177" s="88" t="str">
        <v/>
      </c>
      <c r="C1177" s="88" t="str">
        <v/>
      </c>
      <c r="D1177" s="88" t="str">
        <v/>
      </c>
      <c r="F1177" s="102" t="str">
        <v/>
      </c>
      <c r="O1177" s="99">
        <v>14</v>
      </c>
      <c r="P1177" s="99" t="s">
        <v>205</v>
      </c>
      <c r="Q1177" s="99" t="s">
        <v>259</v>
      </c>
      <c r="R1177" s="99">
        <v>5</v>
      </c>
      <c r="S1177" s="99" t="s">
        <v>268</v>
      </c>
      <c r="T1177" s="101" t="s">
        <v>269</v>
      </c>
      <c r="U1177" s="100">
        <v>10.142267157459301</v>
      </c>
    </row>
    <row r="1178" spans="2:21" x14ac:dyDescent="0.25">
      <c r="B1178" s="88" t="str">
        <v/>
      </c>
      <c r="C1178" s="88" t="str">
        <v/>
      </c>
      <c r="D1178" s="88" t="str">
        <v/>
      </c>
      <c r="F1178" s="102" t="str">
        <v/>
      </c>
      <c r="O1178" s="99">
        <v>14</v>
      </c>
      <c r="P1178" s="99" t="s">
        <v>205</v>
      </c>
      <c r="Q1178" s="99" t="s">
        <v>259</v>
      </c>
      <c r="R1178" s="99">
        <v>6</v>
      </c>
      <c r="S1178" s="99" t="s">
        <v>270</v>
      </c>
      <c r="T1178" s="101" t="s">
        <v>271</v>
      </c>
      <c r="U1178" s="100">
        <v>13.2743158321107</v>
      </c>
    </row>
    <row r="1179" spans="2:21" x14ac:dyDescent="0.25">
      <c r="B1179" s="88" t="str">
        <v/>
      </c>
      <c r="C1179" s="88" t="str">
        <v/>
      </c>
      <c r="D1179" s="88" t="str">
        <v/>
      </c>
      <c r="F1179" s="102" t="str">
        <v/>
      </c>
      <c r="O1179" s="99">
        <v>14</v>
      </c>
      <c r="P1179" s="99" t="s">
        <v>205</v>
      </c>
      <c r="Q1179" s="99" t="s">
        <v>259</v>
      </c>
      <c r="R1179" s="99">
        <v>7</v>
      </c>
      <c r="S1179" s="99" t="s">
        <v>272</v>
      </c>
      <c r="T1179" s="101" t="s">
        <v>273</v>
      </c>
      <c r="U1179" s="100">
        <v>19.940317474631499</v>
      </c>
    </row>
    <row r="1180" spans="2:21" x14ac:dyDescent="0.25">
      <c r="B1180" s="88" t="str">
        <v/>
      </c>
      <c r="C1180" s="88" t="str">
        <v/>
      </c>
      <c r="D1180" s="88" t="str">
        <v/>
      </c>
      <c r="F1180" s="102" t="str">
        <v/>
      </c>
      <c r="O1180" s="99">
        <v>14</v>
      </c>
      <c r="P1180" s="99" t="s">
        <v>205</v>
      </c>
      <c r="Q1180" s="99" t="s">
        <v>259</v>
      </c>
      <c r="R1180" s="99">
        <v>8</v>
      </c>
      <c r="S1180" s="99" t="s">
        <v>280</v>
      </c>
      <c r="T1180" s="101" t="s">
        <v>281</v>
      </c>
      <c r="U1180" s="100">
        <v>13.558011110903898</v>
      </c>
    </row>
    <row r="1181" spans="2:21" x14ac:dyDescent="0.25">
      <c r="B1181" s="88" t="str">
        <v/>
      </c>
      <c r="C1181" s="88" t="str">
        <v/>
      </c>
      <c r="D1181" s="88" t="str">
        <v/>
      </c>
      <c r="F1181" s="102" t="str">
        <v/>
      </c>
      <c r="O1181" s="99">
        <v>14</v>
      </c>
      <c r="P1181" s="99" t="s">
        <v>205</v>
      </c>
      <c r="Q1181" s="99" t="s">
        <v>259</v>
      </c>
      <c r="R1181" s="99">
        <v>9</v>
      </c>
      <c r="S1181" s="99" t="s">
        <v>274</v>
      </c>
      <c r="T1181" s="101" t="s">
        <v>275</v>
      </c>
      <c r="U1181" s="100">
        <v>15.799562480944701</v>
      </c>
    </row>
    <row r="1182" spans="2:21" x14ac:dyDescent="0.25">
      <c r="B1182" s="88" t="str">
        <v/>
      </c>
      <c r="C1182" s="88" t="str">
        <v/>
      </c>
      <c r="D1182" s="88" t="str">
        <v/>
      </c>
      <c r="F1182" s="102" t="str">
        <v/>
      </c>
      <c r="O1182" s="99">
        <v>14</v>
      </c>
      <c r="P1182" s="99" t="s">
        <v>205</v>
      </c>
      <c r="Q1182" s="99" t="s">
        <v>259</v>
      </c>
      <c r="R1182" s="99">
        <v>10</v>
      </c>
      <c r="S1182" s="99" t="s">
        <v>282</v>
      </c>
      <c r="T1182" s="101" t="s">
        <v>283</v>
      </c>
      <c r="U1182" s="100">
        <v>23.295837267428499</v>
      </c>
    </row>
    <row r="1183" spans="2:21" x14ac:dyDescent="0.25">
      <c r="B1183" s="88" t="str">
        <v/>
      </c>
      <c r="C1183" s="88" t="str">
        <v/>
      </c>
      <c r="D1183" s="88" t="str">
        <v/>
      </c>
      <c r="F1183" s="102" t="str">
        <v/>
      </c>
      <c r="O1183" s="99">
        <v>14</v>
      </c>
      <c r="P1183" s="99" t="s">
        <v>205</v>
      </c>
      <c r="Q1183" s="99" t="s">
        <v>259</v>
      </c>
      <c r="R1183" s="99">
        <v>11</v>
      </c>
      <c r="S1183" s="99" t="s">
        <v>276</v>
      </c>
      <c r="T1183" s="101" t="s">
        <v>277</v>
      </c>
      <c r="U1183" s="100">
        <v>23.172796921497298</v>
      </c>
    </row>
    <row r="1184" spans="2:21" x14ac:dyDescent="0.25">
      <c r="B1184" s="88" t="str">
        <v/>
      </c>
      <c r="C1184" s="88" t="str">
        <v/>
      </c>
      <c r="D1184" s="88" t="str">
        <v/>
      </c>
      <c r="F1184" s="102" t="str">
        <v/>
      </c>
      <c r="O1184" s="99">
        <v>14</v>
      </c>
      <c r="P1184" s="99" t="s">
        <v>205</v>
      </c>
      <c r="Q1184" s="99" t="s">
        <v>259</v>
      </c>
      <c r="R1184" s="99">
        <v>12</v>
      </c>
      <c r="S1184" s="99" t="s">
        <v>284</v>
      </c>
      <c r="T1184" s="101" t="s">
        <v>285</v>
      </c>
      <c r="U1184" s="100">
        <v>27.5034551858665</v>
      </c>
    </row>
    <row r="1185" spans="2:21" x14ac:dyDescent="0.25">
      <c r="B1185" s="88" t="str">
        <v/>
      </c>
      <c r="C1185" s="88" t="str">
        <v/>
      </c>
      <c r="D1185" s="88" t="str">
        <v/>
      </c>
      <c r="F1185" s="102" t="str">
        <v/>
      </c>
      <c r="O1185" s="99">
        <v>14</v>
      </c>
      <c r="P1185" s="99" t="s">
        <v>205</v>
      </c>
      <c r="Q1185" s="99" t="s">
        <v>259</v>
      </c>
      <c r="R1185" s="99">
        <v>13</v>
      </c>
      <c r="S1185" s="99" t="s">
        <v>278</v>
      </c>
      <c r="T1185" s="101" t="s">
        <v>279</v>
      </c>
      <c r="U1185" s="100">
        <v>13.4563107412426</v>
      </c>
    </row>
    <row r="1186" spans="2:21" x14ac:dyDescent="0.25">
      <c r="B1186" s="88" t="str">
        <v/>
      </c>
      <c r="C1186" s="88" t="str">
        <v/>
      </c>
      <c r="D1186" s="88" t="str">
        <v/>
      </c>
      <c r="F1186" s="102" t="str">
        <v/>
      </c>
      <c r="O1186" s="99">
        <v>14</v>
      </c>
      <c r="P1186" s="99" t="s">
        <v>205</v>
      </c>
      <c r="Q1186" s="99" t="s">
        <v>259</v>
      </c>
      <c r="R1186" s="99">
        <v>14</v>
      </c>
      <c r="S1186" s="99" t="s">
        <v>286</v>
      </c>
      <c r="T1186" s="101" t="s">
        <v>287</v>
      </c>
      <c r="U1186" s="100">
        <v>17.456227160355699</v>
      </c>
    </row>
    <row r="1187" spans="2:21" x14ac:dyDescent="0.25">
      <c r="B1187" s="88" t="str">
        <v/>
      </c>
      <c r="C1187" s="88" t="str">
        <v/>
      </c>
      <c r="D1187" s="88" t="str">
        <v/>
      </c>
      <c r="F1187" s="102" t="str">
        <v/>
      </c>
      <c r="O1187" s="99">
        <v>15</v>
      </c>
      <c r="P1187" s="99" t="s">
        <v>206</v>
      </c>
      <c r="Q1187" s="99" t="s">
        <v>259</v>
      </c>
      <c r="R1187" s="99">
        <v>1</v>
      </c>
      <c r="S1187" s="99" t="s">
        <v>260</v>
      </c>
      <c r="T1187" s="101" t="s">
        <v>261</v>
      </c>
      <c r="U1187" s="100">
        <v>2.1281931805811598</v>
      </c>
    </row>
    <row r="1188" spans="2:21" x14ac:dyDescent="0.25">
      <c r="B1188" s="88" t="str">
        <v/>
      </c>
      <c r="C1188" s="88" t="str">
        <v/>
      </c>
      <c r="D1188" s="88" t="str">
        <v/>
      </c>
      <c r="F1188" s="102" t="str">
        <v/>
      </c>
      <c r="O1188" s="99">
        <v>15</v>
      </c>
      <c r="P1188" s="99" t="s">
        <v>206</v>
      </c>
      <c r="Q1188" s="99" t="s">
        <v>259</v>
      </c>
      <c r="R1188" s="99">
        <v>2</v>
      </c>
      <c r="S1188" s="99" t="s">
        <v>262</v>
      </c>
      <c r="T1188" s="101" t="s">
        <v>263</v>
      </c>
      <c r="U1188" s="100">
        <v>8.0815795203342606</v>
      </c>
    </row>
    <row r="1189" spans="2:21" x14ac:dyDescent="0.25">
      <c r="B1189" s="88" t="str">
        <v/>
      </c>
      <c r="C1189" s="88" t="str">
        <v/>
      </c>
      <c r="D1189" s="88" t="str">
        <v/>
      </c>
      <c r="F1189" s="102" t="str">
        <v/>
      </c>
      <c r="O1189" s="99">
        <v>15</v>
      </c>
      <c r="P1189" s="99" t="s">
        <v>206</v>
      </c>
      <c r="Q1189" s="99" t="s">
        <v>259</v>
      </c>
      <c r="R1189" s="99">
        <v>3</v>
      </c>
      <c r="S1189" s="99" t="s">
        <v>264</v>
      </c>
      <c r="T1189" s="101" t="s">
        <v>265</v>
      </c>
      <c r="U1189" s="100">
        <v>9.7152122826420193</v>
      </c>
    </row>
    <row r="1190" spans="2:21" x14ac:dyDescent="0.25">
      <c r="B1190" s="88" t="str">
        <v/>
      </c>
      <c r="C1190" s="88" t="str">
        <v/>
      </c>
      <c r="D1190" s="88" t="str">
        <v/>
      </c>
      <c r="F1190" s="102" t="str">
        <v/>
      </c>
      <c r="O1190" s="99">
        <v>15</v>
      </c>
      <c r="P1190" s="99" t="s">
        <v>206</v>
      </c>
      <c r="Q1190" s="99" t="s">
        <v>259</v>
      </c>
      <c r="R1190" s="99">
        <v>4</v>
      </c>
      <c r="S1190" s="99" t="s">
        <v>266</v>
      </c>
      <c r="T1190" s="101" t="s">
        <v>267</v>
      </c>
      <c r="U1190" s="100">
        <v>10.8545485143942</v>
      </c>
    </row>
    <row r="1191" spans="2:21" x14ac:dyDescent="0.25">
      <c r="B1191" s="88" t="str">
        <v/>
      </c>
      <c r="C1191" s="88" t="str">
        <v/>
      </c>
      <c r="D1191" s="88" t="str">
        <v/>
      </c>
      <c r="F1191" s="102" t="str">
        <v/>
      </c>
      <c r="O1191" s="99">
        <v>15</v>
      </c>
      <c r="P1191" s="99" t="s">
        <v>206</v>
      </c>
      <c r="Q1191" s="99" t="s">
        <v>259</v>
      </c>
      <c r="R1191" s="99">
        <v>5</v>
      </c>
      <c r="S1191" s="99" t="s">
        <v>268</v>
      </c>
      <c r="T1191" s="101" t="s">
        <v>269</v>
      </c>
      <c r="U1191" s="100">
        <v>10.142267157459301</v>
      </c>
    </row>
    <row r="1192" spans="2:21" x14ac:dyDescent="0.25">
      <c r="B1192" s="88" t="str">
        <v/>
      </c>
      <c r="C1192" s="88" t="str">
        <v/>
      </c>
      <c r="D1192" s="88" t="str">
        <v/>
      </c>
      <c r="F1192" s="102" t="str">
        <v/>
      </c>
      <c r="O1192" s="99">
        <v>15</v>
      </c>
      <c r="P1192" s="99" t="s">
        <v>206</v>
      </c>
      <c r="Q1192" s="99" t="s">
        <v>259</v>
      </c>
      <c r="R1192" s="99">
        <v>6</v>
      </c>
      <c r="S1192" s="99" t="s">
        <v>270</v>
      </c>
      <c r="T1192" s="101" t="s">
        <v>271</v>
      </c>
      <c r="U1192" s="100">
        <v>13.2743158321107</v>
      </c>
    </row>
    <row r="1193" spans="2:21" x14ac:dyDescent="0.25">
      <c r="B1193" s="88" t="str">
        <v/>
      </c>
      <c r="C1193" s="88" t="str">
        <v/>
      </c>
      <c r="D1193" s="88" t="str">
        <v/>
      </c>
      <c r="F1193" s="102" t="str">
        <v/>
      </c>
      <c r="O1193" s="99">
        <v>15</v>
      </c>
      <c r="P1193" s="99" t="s">
        <v>206</v>
      </c>
      <c r="Q1193" s="99" t="s">
        <v>259</v>
      </c>
      <c r="R1193" s="99">
        <v>7</v>
      </c>
      <c r="S1193" s="99" t="s">
        <v>272</v>
      </c>
      <c r="T1193" s="101" t="s">
        <v>273</v>
      </c>
      <c r="U1193" s="100">
        <v>19.940317474631499</v>
      </c>
    </row>
    <row r="1194" spans="2:21" x14ac:dyDescent="0.25">
      <c r="B1194" s="88" t="str">
        <v/>
      </c>
      <c r="C1194" s="88" t="str">
        <v/>
      </c>
      <c r="D1194" s="88" t="str">
        <v/>
      </c>
      <c r="F1194" s="102" t="str">
        <v/>
      </c>
      <c r="O1194" s="99">
        <v>15</v>
      </c>
      <c r="P1194" s="99" t="s">
        <v>206</v>
      </c>
      <c r="Q1194" s="99" t="s">
        <v>259</v>
      </c>
      <c r="R1194" s="99">
        <v>8</v>
      </c>
      <c r="S1194" s="99" t="s">
        <v>280</v>
      </c>
      <c r="T1194" s="101" t="s">
        <v>281</v>
      </c>
      <c r="U1194" s="100">
        <v>13.558011110903898</v>
      </c>
    </row>
    <row r="1195" spans="2:21" x14ac:dyDescent="0.25">
      <c r="B1195" s="88" t="str">
        <v/>
      </c>
      <c r="C1195" s="88" t="str">
        <v/>
      </c>
      <c r="D1195" s="88" t="str">
        <v/>
      </c>
      <c r="F1195" s="102" t="str">
        <v/>
      </c>
      <c r="O1195" s="99">
        <v>15</v>
      </c>
      <c r="P1195" s="99" t="s">
        <v>206</v>
      </c>
      <c r="Q1195" s="99" t="s">
        <v>259</v>
      </c>
      <c r="R1195" s="99">
        <v>9</v>
      </c>
      <c r="S1195" s="99" t="s">
        <v>274</v>
      </c>
      <c r="T1195" s="101" t="s">
        <v>275</v>
      </c>
      <c r="U1195" s="100">
        <v>15.799562480944701</v>
      </c>
    </row>
    <row r="1196" spans="2:21" x14ac:dyDescent="0.25">
      <c r="B1196" s="88" t="str">
        <v/>
      </c>
      <c r="C1196" s="88" t="str">
        <v/>
      </c>
      <c r="D1196" s="88" t="str">
        <v/>
      </c>
      <c r="F1196" s="102" t="str">
        <v/>
      </c>
      <c r="O1196" s="99">
        <v>15</v>
      </c>
      <c r="P1196" s="99" t="s">
        <v>206</v>
      </c>
      <c r="Q1196" s="99" t="s">
        <v>259</v>
      </c>
      <c r="R1196" s="99">
        <v>10</v>
      </c>
      <c r="S1196" s="99" t="s">
        <v>282</v>
      </c>
      <c r="T1196" s="101" t="s">
        <v>283</v>
      </c>
      <c r="U1196" s="100">
        <v>23.295837267428499</v>
      </c>
    </row>
    <row r="1197" spans="2:21" x14ac:dyDescent="0.25">
      <c r="B1197" s="88" t="str">
        <v/>
      </c>
      <c r="C1197" s="88" t="str">
        <v/>
      </c>
      <c r="D1197" s="88" t="str">
        <v/>
      </c>
      <c r="F1197" s="102" t="str">
        <v/>
      </c>
      <c r="O1197" s="99">
        <v>15</v>
      </c>
      <c r="P1197" s="99" t="s">
        <v>206</v>
      </c>
      <c r="Q1197" s="99" t="s">
        <v>259</v>
      </c>
      <c r="R1197" s="99">
        <v>11</v>
      </c>
      <c r="S1197" s="99" t="s">
        <v>276</v>
      </c>
      <c r="T1197" s="101" t="s">
        <v>277</v>
      </c>
      <c r="U1197" s="100">
        <v>23.172796921497298</v>
      </c>
    </row>
    <row r="1198" spans="2:21" x14ac:dyDescent="0.25">
      <c r="B1198" s="88" t="str">
        <v/>
      </c>
      <c r="C1198" s="88" t="str">
        <v/>
      </c>
      <c r="D1198" s="88" t="str">
        <v/>
      </c>
      <c r="F1198" s="102" t="str">
        <v/>
      </c>
      <c r="O1198" s="99">
        <v>15</v>
      </c>
      <c r="P1198" s="99" t="s">
        <v>206</v>
      </c>
      <c r="Q1198" s="99" t="s">
        <v>259</v>
      </c>
      <c r="R1198" s="99">
        <v>12</v>
      </c>
      <c r="S1198" s="99" t="s">
        <v>284</v>
      </c>
      <c r="T1198" s="101" t="s">
        <v>285</v>
      </c>
      <c r="U1198" s="100">
        <v>27.5034551858665</v>
      </c>
    </row>
    <row r="1199" spans="2:21" x14ac:dyDescent="0.25">
      <c r="B1199" s="88" t="str">
        <v/>
      </c>
      <c r="C1199" s="88" t="str">
        <v/>
      </c>
      <c r="D1199" s="88" t="str">
        <v/>
      </c>
      <c r="F1199" s="102" t="str">
        <v/>
      </c>
      <c r="O1199" s="99">
        <v>15</v>
      </c>
      <c r="P1199" s="99" t="s">
        <v>206</v>
      </c>
      <c r="Q1199" s="99" t="s">
        <v>259</v>
      </c>
      <c r="R1199" s="99">
        <v>13</v>
      </c>
      <c r="S1199" s="99" t="s">
        <v>278</v>
      </c>
      <c r="T1199" s="101" t="s">
        <v>279</v>
      </c>
      <c r="U1199" s="100">
        <v>13.4563107412426</v>
      </c>
    </row>
    <row r="1200" spans="2:21" x14ac:dyDescent="0.25">
      <c r="B1200" s="88" t="str">
        <v/>
      </c>
      <c r="C1200" s="88" t="str">
        <v/>
      </c>
      <c r="D1200" s="88" t="str">
        <v/>
      </c>
      <c r="F1200" s="102" t="str">
        <v/>
      </c>
      <c r="O1200" s="99">
        <v>15</v>
      </c>
      <c r="P1200" s="99" t="s">
        <v>206</v>
      </c>
      <c r="Q1200" s="99" t="s">
        <v>259</v>
      </c>
      <c r="R1200" s="99">
        <v>14</v>
      </c>
      <c r="S1200" s="99" t="s">
        <v>286</v>
      </c>
      <c r="T1200" s="101" t="s">
        <v>287</v>
      </c>
      <c r="U1200" s="100">
        <v>17.456227160355699</v>
      </c>
    </row>
    <row r="1201" spans="2:21" x14ac:dyDescent="0.25">
      <c r="B1201" s="88" t="str">
        <v/>
      </c>
      <c r="C1201" s="88" t="str">
        <v/>
      </c>
      <c r="D1201" s="88" t="str">
        <v/>
      </c>
      <c r="F1201" s="102" t="str">
        <v/>
      </c>
      <c r="O1201" s="99">
        <v>16</v>
      </c>
      <c r="P1201" s="99" t="s">
        <v>207</v>
      </c>
      <c r="Q1201" s="99" t="s">
        <v>259</v>
      </c>
      <c r="R1201" s="99">
        <v>1</v>
      </c>
      <c r="S1201" s="99" t="s">
        <v>260</v>
      </c>
      <c r="T1201" s="101" t="s">
        <v>261</v>
      </c>
      <c r="U1201" s="100">
        <v>2.1281931805811598</v>
      </c>
    </row>
    <row r="1202" spans="2:21" x14ac:dyDescent="0.25">
      <c r="B1202" s="88" t="str">
        <v/>
      </c>
      <c r="C1202" s="88" t="str">
        <v/>
      </c>
      <c r="D1202" s="88" t="str">
        <v/>
      </c>
      <c r="F1202" s="102" t="str">
        <v/>
      </c>
      <c r="O1202" s="99">
        <v>16</v>
      </c>
      <c r="P1202" s="99" t="s">
        <v>207</v>
      </c>
      <c r="Q1202" s="99" t="s">
        <v>259</v>
      </c>
      <c r="R1202" s="99">
        <v>2</v>
      </c>
      <c r="S1202" s="99" t="s">
        <v>262</v>
      </c>
      <c r="T1202" s="101" t="s">
        <v>263</v>
      </c>
      <c r="U1202" s="100">
        <v>8.0815795203342606</v>
      </c>
    </row>
    <row r="1203" spans="2:21" x14ac:dyDescent="0.25">
      <c r="B1203" s="88" t="str">
        <v/>
      </c>
      <c r="C1203" s="88" t="str">
        <v/>
      </c>
      <c r="D1203" s="88" t="str">
        <v/>
      </c>
      <c r="F1203" s="102" t="str">
        <v/>
      </c>
      <c r="O1203" s="99">
        <v>16</v>
      </c>
      <c r="P1203" s="99" t="s">
        <v>207</v>
      </c>
      <c r="Q1203" s="99" t="s">
        <v>259</v>
      </c>
      <c r="R1203" s="99">
        <v>3</v>
      </c>
      <c r="S1203" s="99" t="s">
        <v>264</v>
      </c>
      <c r="T1203" s="101" t="s">
        <v>265</v>
      </c>
      <c r="U1203" s="100">
        <v>9.7152122826420193</v>
      </c>
    </row>
    <row r="1204" spans="2:21" x14ac:dyDescent="0.25">
      <c r="B1204" s="88" t="str">
        <v/>
      </c>
      <c r="C1204" s="88" t="str">
        <v/>
      </c>
      <c r="D1204" s="88" t="str">
        <v/>
      </c>
      <c r="F1204" s="102" t="str">
        <v/>
      </c>
      <c r="O1204" s="99">
        <v>16</v>
      </c>
      <c r="P1204" s="99" t="s">
        <v>207</v>
      </c>
      <c r="Q1204" s="99" t="s">
        <v>259</v>
      </c>
      <c r="R1204" s="99">
        <v>4</v>
      </c>
      <c r="S1204" s="99" t="s">
        <v>266</v>
      </c>
      <c r="T1204" s="101" t="s">
        <v>267</v>
      </c>
      <c r="U1204" s="100">
        <v>10.8545485143942</v>
      </c>
    </row>
    <row r="1205" spans="2:21" x14ac:dyDescent="0.25">
      <c r="B1205" s="88" t="str">
        <v/>
      </c>
      <c r="C1205" s="88" t="str">
        <v/>
      </c>
      <c r="D1205" s="88" t="str">
        <v/>
      </c>
      <c r="F1205" s="102" t="str">
        <v/>
      </c>
      <c r="O1205" s="99">
        <v>16</v>
      </c>
      <c r="P1205" s="99" t="s">
        <v>207</v>
      </c>
      <c r="Q1205" s="99" t="s">
        <v>259</v>
      </c>
      <c r="R1205" s="99">
        <v>5</v>
      </c>
      <c r="S1205" s="99" t="s">
        <v>268</v>
      </c>
      <c r="T1205" s="101" t="s">
        <v>269</v>
      </c>
      <c r="U1205" s="100">
        <v>10.142267157459301</v>
      </c>
    </row>
    <row r="1206" spans="2:21" x14ac:dyDescent="0.25">
      <c r="B1206" s="88" t="str">
        <v/>
      </c>
      <c r="C1206" s="88" t="str">
        <v/>
      </c>
      <c r="D1206" s="88" t="str">
        <v/>
      </c>
      <c r="F1206" s="102" t="str">
        <v/>
      </c>
      <c r="O1206" s="99">
        <v>16</v>
      </c>
      <c r="P1206" s="99" t="s">
        <v>207</v>
      </c>
      <c r="Q1206" s="99" t="s">
        <v>259</v>
      </c>
      <c r="R1206" s="99">
        <v>6</v>
      </c>
      <c r="S1206" s="99" t="s">
        <v>270</v>
      </c>
      <c r="T1206" s="101" t="s">
        <v>271</v>
      </c>
      <c r="U1206" s="100">
        <v>13.2743158321107</v>
      </c>
    </row>
    <row r="1207" spans="2:21" x14ac:dyDescent="0.25">
      <c r="B1207" s="88" t="str">
        <v/>
      </c>
      <c r="C1207" s="88" t="str">
        <v/>
      </c>
      <c r="D1207" s="88" t="str">
        <v/>
      </c>
      <c r="F1207" s="102" t="str">
        <v/>
      </c>
      <c r="O1207" s="99">
        <v>16</v>
      </c>
      <c r="P1207" s="99" t="s">
        <v>207</v>
      </c>
      <c r="Q1207" s="99" t="s">
        <v>259</v>
      </c>
      <c r="R1207" s="99">
        <v>7</v>
      </c>
      <c r="S1207" s="99" t="s">
        <v>272</v>
      </c>
      <c r="T1207" s="101" t="s">
        <v>273</v>
      </c>
      <c r="U1207" s="100">
        <v>19.940317474631499</v>
      </c>
    </row>
    <row r="1208" spans="2:21" x14ac:dyDescent="0.25">
      <c r="B1208" s="88" t="str">
        <v/>
      </c>
      <c r="C1208" s="88" t="str">
        <v/>
      </c>
      <c r="D1208" s="88" t="str">
        <v/>
      </c>
      <c r="F1208" s="102" t="str">
        <v/>
      </c>
      <c r="O1208" s="99">
        <v>16</v>
      </c>
      <c r="P1208" s="99" t="s">
        <v>207</v>
      </c>
      <c r="Q1208" s="99" t="s">
        <v>259</v>
      </c>
      <c r="R1208" s="99">
        <v>8</v>
      </c>
      <c r="S1208" s="99" t="s">
        <v>280</v>
      </c>
      <c r="T1208" s="101" t="s">
        <v>281</v>
      </c>
      <c r="U1208" s="100">
        <v>13.558011110903898</v>
      </c>
    </row>
    <row r="1209" spans="2:21" x14ac:dyDescent="0.25">
      <c r="B1209" s="88" t="str">
        <v/>
      </c>
      <c r="C1209" s="88" t="str">
        <v/>
      </c>
      <c r="D1209" s="88" t="str">
        <v/>
      </c>
      <c r="F1209" s="102" t="str">
        <v/>
      </c>
      <c r="O1209" s="99">
        <v>16</v>
      </c>
      <c r="P1209" s="99" t="s">
        <v>207</v>
      </c>
      <c r="Q1209" s="99" t="s">
        <v>259</v>
      </c>
      <c r="R1209" s="99">
        <v>9</v>
      </c>
      <c r="S1209" s="99" t="s">
        <v>274</v>
      </c>
      <c r="T1209" s="101" t="s">
        <v>275</v>
      </c>
      <c r="U1209" s="100">
        <v>15.799562480944701</v>
      </c>
    </row>
    <row r="1210" spans="2:21" x14ac:dyDescent="0.25">
      <c r="B1210" s="88" t="str">
        <v/>
      </c>
      <c r="C1210" s="88" t="str">
        <v/>
      </c>
      <c r="D1210" s="88" t="str">
        <v/>
      </c>
      <c r="F1210" s="102" t="str">
        <v/>
      </c>
      <c r="O1210" s="99">
        <v>16</v>
      </c>
      <c r="P1210" s="99" t="s">
        <v>207</v>
      </c>
      <c r="Q1210" s="99" t="s">
        <v>259</v>
      </c>
      <c r="R1210" s="99">
        <v>10</v>
      </c>
      <c r="S1210" s="99" t="s">
        <v>282</v>
      </c>
      <c r="T1210" s="101" t="s">
        <v>283</v>
      </c>
      <c r="U1210" s="100">
        <v>23.295837267428499</v>
      </c>
    </row>
    <row r="1211" spans="2:21" x14ac:dyDescent="0.25">
      <c r="B1211" s="88" t="str">
        <v/>
      </c>
      <c r="C1211" s="88" t="str">
        <v/>
      </c>
      <c r="D1211" s="88" t="str">
        <v/>
      </c>
      <c r="F1211" s="102" t="str">
        <v/>
      </c>
      <c r="O1211" s="99">
        <v>16</v>
      </c>
      <c r="P1211" s="99" t="s">
        <v>207</v>
      </c>
      <c r="Q1211" s="99" t="s">
        <v>259</v>
      </c>
      <c r="R1211" s="99">
        <v>11</v>
      </c>
      <c r="S1211" s="99" t="s">
        <v>276</v>
      </c>
      <c r="T1211" s="101" t="s">
        <v>277</v>
      </c>
      <c r="U1211" s="100">
        <v>23.172796921497298</v>
      </c>
    </row>
    <row r="1212" spans="2:21" x14ac:dyDescent="0.25">
      <c r="B1212" s="88" t="str">
        <v/>
      </c>
      <c r="C1212" s="88" t="str">
        <v/>
      </c>
      <c r="D1212" s="88" t="str">
        <v/>
      </c>
      <c r="F1212" s="102" t="str">
        <v/>
      </c>
      <c r="O1212" s="99">
        <v>16</v>
      </c>
      <c r="P1212" s="99" t="s">
        <v>207</v>
      </c>
      <c r="Q1212" s="99" t="s">
        <v>259</v>
      </c>
      <c r="R1212" s="99">
        <v>12</v>
      </c>
      <c r="S1212" s="99" t="s">
        <v>284</v>
      </c>
      <c r="T1212" s="101" t="s">
        <v>285</v>
      </c>
      <c r="U1212" s="100">
        <v>27.5034551858665</v>
      </c>
    </row>
    <row r="1213" spans="2:21" x14ac:dyDescent="0.25">
      <c r="B1213" s="88" t="str">
        <v/>
      </c>
      <c r="C1213" s="88" t="str">
        <v/>
      </c>
      <c r="D1213" s="88" t="str">
        <v/>
      </c>
      <c r="F1213" s="102" t="str">
        <v/>
      </c>
      <c r="O1213" s="99">
        <v>16</v>
      </c>
      <c r="P1213" s="99" t="s">
        <v>207</v>
      </c>
      <c r="Q1213" s="99" t="s">
        <v>259</v>
      </c>
      <c r="R1213" s="99">
        <v>13</v>
      </c>
      <c r="S1213" s="99" t="s">
        <v>278</v>
      </c>
      <c r="T1213" s="101" t="s">
        <v>279</v>
      </c>
      <c r="U1213" s="100">
        <v>13.4563107412426</v>
      </c>
    </row>
    <row r="1214" spans="2:21" x14ac:dyDescent="0.25">
      <c r="B1214" s="88" t="str">
        <v/>
      </c>
      <c r="C1214" s="88" t="str">
        <v/>
      </c>
      <c r="D1214" s="88" t="str">
        <v/>
      </c>
      <c r="F1214" s="102" t="str">
        <v/>
      </c>
      <c r="O1214" s="99">
        <v>16</v>
      </c>
      <c r="P1214" s="99" t="s">
        <v>207</v>
      </c>
      <c r="Q1214" s="99" t="s">
        <v>259</v>
      </c>
      <c r="R1214" s="99">
        <v>14</v>
      </c>
      <c r="S1214" s="99" t="s">
        <v>286</v>
      </c>
      <c r="T1214" s="101" t="s">
        <v>287</v>
      </c>
      <c r="U1214" s="100">
        <v>17.456227160355699</v>
      </c>
    </row>
    <row r="1215" spans="2:21" x14ac:dyDescent="0.25">
      <c r="B1215" s="88" t="str">
        <v/>
      </c>
      <c r="C1215" s="88" t="str">
        <v/>
      </c>
      <c r="D1215" s="88" t="str">
        <v/>
      </c>
      <c r="F1215" s="102" t="str">
        <v/>
      </c>
      <c r="O1215" s="99">
        <v>17</v>
      </c>
      <c r="P1215" s="99" t="s">
        <v>208</v>
      </c>
      <c r="Q1215" s="99" t="s">
        <v>259</v>
      </c>
      <c r="R1215" s="99">
        <v>1</v>
      </c>
      <c r="S1215" s="99" t="s">
        <v>260</v>
      </c>
      <c r="T1215" s="101" t="s">
        <v>261</v>
      </c>
      <c r="U1215" s="100">
        <v>2.1281931805811598</v>
      </c>
    </row>
    <row r="1216" spans="2:21" x14ac:dyDescent="0.25">
      <c r="B1216" s="88" t="str">
        <v/>
      </c>
      <c r="C1216" s="88" t="str">
        <v/>
      </c>
      <c r="D1216" s="88" t="str">
        <v/>
      </c>
      <c r="F1216" s="102" t="str">
        <v/>
      </c>
      <c r="O1216" s="99">
        <v>17</v>
      </c>
      <c r="P1216" s="99" t="s">
        <v>208</v>
      </c>
      <c r="Q1216" s="99" t="s">
        <v>259</v>
      </c>
      <c r="R1216" s="99">
        <v>2</v>
      </c>
      <c r="S1216" s="99" t="s">
        <v>262</v>
      </c>
      <c r="T1216" s="101" t="s">
        <v>263</v>
      </c>
      <c r="U1216" s="100">
        <v>8.0815795203342606</v>
      </c>
    </row>
    <row r="1217" spans="2:21" x14ac:dyDescent="0.25">
      <c r="B1217" s="88" t="str">
        <v/>
      </c>
      <c r="C1217" s="88" t="str">
        <v/>
      </c>
      <c r="D1217" s="88" t="str">
        <v/>
      </c>
      <c r="F1217" s="102" t="str">
        <v/>
      </c>
      <c r="O1217" s="99">
        <v>17</v>
      </c>
      <c r="P1217" s="99" t="s">
        <v>208</v>
      </c>
      <c r="Q1217" s="99" t="s">
        <v>259</v>
      </c>
      <c r="R1217" s="99">
        <v>3</v>
      </c>
      <c r="S1217" s="99" t="s">
        <v>264</v>
      </c>
      <c r="T1217" s="101" t="s">
        <v>265</v>
      </c>
      <c r="U1217" s="100">
        <v>9.7152122826420193</v>
      </c>
    </row>
    <row r="1218" spans="2:21" x14ac:dyDescent="0.25">
      <c r="B1218" s="88" t="str">
        <v/>
      </c>
      <c r="C1218" s="88" t="str">
        <v/>
      </c>
      <c r="D1218" s="88" t="str">
        <v/>
      </c>
      <c r="F1218" s="102" t="str">
        <v/>
      </c>
      <c r="O1218" s="99">
        <v>17</v>
      </c>
      <c r="P1218" s="99" t="s">
        <v>208</v>
      </c>
      <c r="Q1218" s="99" t="s">
        <v>259</v>
      </c>
      <c r="R1218" s="99">
        <v>4</v>
      </c>
      <c r="S1218" s="99" t="s">
        <v>266</v>
      </c>
      <c r="T1218" s="101" t="s">
        <v>267</v>
      </c>
      <c r="U1218" s="100">
        <v>10.8545485143942</v>
      </c>
    </row>
    <row r="1219" spans="2:21" x14ac:dyDescent="0.25">
      <c r="B1219" s="88" t="str">
        <v/>
      </c>
      <c r="C1219" s="88" t="str">
        <v/>
      </c>
      <c r="D1219" s="88" t="str">
        <v/>
      </c>
      <c r="F1219" s="102" t="str">
        <v/>
      </c>
      <c r="O1219" s="99">
        <v>17</v>
      </c>
      <c r="P1219" s="99" t="s">
        <v>208</v>
      </c>
      <c r="Q1219" s="99" t="s">
        <v>259</v>
      </c>
      <c r="R1219" s="99">
        <v>5</v>
      </c>
      <c r="S1219" s="99" t="s">
        <v>268</v>
      </c>
      <c r="T1219" s="101" t="s">
        <v>269</v>
      </c>
      <c r="U1219" s="100">
        <v>10.142267157459301</v>
      </c>
    </row>
    <row r="1220" spans="2:21" x14ac:dyDescent="0.25">
      <c r="B1220" s="88" t="str">
        <v/>
      </c>
      <c r="C1220" s="88" t="str">
        <v/>
      </c>
      <c r="D1220" s="88" t="str">
        <v/>
      </c>
      <c r="F1220" s="102" t="str">
        <v/>
      </c>
      <c r="O1220" s="99">
        <v>17</v>
      </c>
      <c r="P1220" s="99" t="s">
        <v>208</v>
      </c>
      <c r="Q1220" s="99" t="s">
        <v>259</v>
      </c>
      <c r="R1220" s="99">
        <v>6</v>
      </c>
      <c r="S1220" s="99" t="s">
        <v>270</v>
      </c>
      <c r="T1220" s="101" t="s">
        <v>271</v>
      </c>
      <c r="U1220" s="100">
        <v>13.2743158321107</v>
      </c>
    </row>
    <row r="1221" spans="2:21" x14ac:dyDescent="0.25">
      <c r="B1221" s="88" t="str">
        <v/>
      </c>
      <c r="C1221" s="88" t="str">
        <v/>
      </c>
      <c r="D1221" s="88" t="str">
        <v/>
      </c>
      <c r="F1221" s="102" t="str">
        <v/>
      </c>
      <c r="O1221" s="99">
        <v>17</v>
      </c>
      <c r="P1221" s="99" t="s">
        <v>208</v>
      </c>
      <c r="Q1221" s="99" t="s">
        <v>259</v>
      </c>
      <c r="R1221" s="99">
        <v>7</v>
      </c>
      <c r="S1221" s="99" t="s">
        <v>272</v>
      </c>
      <c r="T1221" s="101" t="s">
        <v>273</v>
      </c>
      <c r="U1221" s="100">
        <v>19.940317474631499</v>
      </c>
    </row>
    <row r="1222" spans="2:21" x14ac:dyDescent="0.25">
      <c r="B1222" s="88" t="str">
        <v/>
      </c>
      <c r="C1222" s="88" t="str">
        <v/>
      </c>
      <c r="D1222" s="88" t="str">
        <v/>
      </c>
      <c r="F1222" s="102" t="str">
        <v/>
      </c>
      <c r="O1222" s="99">
        <v>17</v>
      </c>
      <c r="P1222" s="99" t="s">
        <v>208</v>
      </c>
      <c r="Q1222" s="99" t="s">
        <v>259</v>
      </c>
      <c r="R1222" s="99">
        <v>8</v>
      </c>
      <c r="S1222" s="99" t="s">
        <v>280</v>
      </c>
      <c r="T1222" s="101" t="s">
        <v>281</v>
      </c>
      <c r="U1222" s="100">
        <v>13.558011110903898</v>
      </c>
    </row>
    <row r="1223" spans="2:21" x14ac:dyDescent="0.25">
      <c r="B1223" s="88" t="str">
        <v/>
      </c>
      <c r="C1223" s="88" t="str">
        <v/>
      </c>
      <c r="D1223" s="88" t="str">
        <v/>
      </c>
      <c r="F1223" s="102" t="str">
        <v/>
      </c>
      <c r="O1223" s="99">
        <v>17</v>
      </c>
      <c r="P1223" s="99" t="s">
        <v>208</v>
      </c>
      <c r="Q1223" s="99" t="s">
        <v>259</v>
      </c>
      <c r="R1223" s="99">
        <v>9</v>
      </c>
      <c r="S1223" s="99" t="s">
        <v>274</v>
      </c>
      <c r="T1223" s="101" t="s">
        <v>275</v>
      </c>
      <c r="U1223" s="100">
        <v>15.799562480944701</v>
      </c>
    </row>
    <row r="1224" spans="2:21" x14ac:dyDescent="0.25">
      <c r="B1224" s="88" t="str">
        <v/>
      </c>
      <c r="C1224" s="88" t="str">
        <v/>
      </c>
      <c r="D1224" s="88" t="str">
        <v/>
      </c>
      <c r="F1224" s="102" t="str">
        <v/>
      </c>
      <c r="O1224" s="99">
        <v>17</v>
      </c>
      <c r="P1224" s="99" t="s">
        <v>208</v>
      </c>
      <c r="Q1224" s="99" t="s">
        <v>259</v>
      </c>
      <c r="R1224" s="99">
        <v>10</v>
      </c>
      <c r="S1224" s="99" t="s">
        <v>282</v>
      </c>
      <c r="T1224" s="101" t="s">
        <v>283</v>
      </c>
      <c r="U1224" s="100">
        <v>23.295837267428499</v>
      </c>
    </row>
    <row r="1225" spans="2:21" x14ac:dyDescent="0.25">
      <c r="B1225" s="88" t="str">
        <v/>
      </c>
      <c r="C1225" s="88" t="str">
        <v/>
      </c>
      <c r="D1225" s="88" t="str">
        <v/>
      </c>
      <c r="F1225" s="102" t="str">
        <v/>
      </c>
      <c r="O1225" s="99">
        <v>17</v>
      </c>
      <c r="P1225" s="99" t="s">
        <v>208</v>
      </c>
      <c r="Q1225" s="99" t="s">
        <v>259</v>
      </c>
      <c r="R1225" s="99">
        <v>11</v>
      </c>
      <c r="S1225" s="99" t="s">
        <v>276</v>
      </c>
      <c r="T1225" s="101" t="s">
        <v>277</v>
      </c>
      <c r="U1225" s="100">
        <v>23.172796921497298</v>
      </c>
    </row>
    <row r="1226" spans="2:21" x14ac:dyDescent="0.25">
      <c r="B1226" s="88" t="str">
        <v/>
      </c>
      <c r="C1226" s="88" t="str">
        <v/>
      </c>
      <c r="D1226" s="88" t="str">
        <v/>
      </c>
      <c r="F1226" s="102" t="str">
        <v/>
      </c>
      <c r="O1226" s="99">
        <v>17</v>
      </c>
      <c r="P1226" s="99" t="s">
        <v>208</v>
      </c>
      <c r="Q1226" s="99" t="s">
        <v>259</v>
      </c>
      <c r="R1226" s="99">
        <v>12</v>
      </c>
      <c r="S1226" s="99" t="s">
        <v>284</v>
      </c>
      <c r="T1226" s="101" t="s">
        <v>285</v>
      </c>
      <c r="U1226" s="100">
        <v>27.5034551858665</v>
      </c>
    </row>
    <row r="1227" spans="2:21" x14ac:dyDescent="0.25">
      <c r="B1227" s="88" t="str">
        <v/>
      </c>
      <c r="C1227" s="88" t="str">
        <v/>
      </c>
      <c r="D1227" s="88" t="str">
        <v/>
      </c>
      <c r="F1227" s="102" t="str">
        <v/>
      </c>
      <c r="O1227" s="99">
        <v>17</v>
      </c>
      <c r="P1227" s="99" t="s">
        <v>208</v>
      </c>
      <c r="Q1227" s="99" t="s">
        <v>259</v>
      </c>
      <c r="R1227" s="99">
        <v>13</v>
      </c>
      <c r="S1227" s="99" t="s">
        <v>278</v>
      </c>
      <c r="T1227" s="101" t="s">
        <v>279</v>
      </c>
      <c r="U1227" s="100">
        <v>13.4563107412426</v>
      </c>
    </row>
    <row r="1228" spans="2:21" x14ac:dyDescent="0.25">
      <c r="B1228" s="88" t="str">
        <v/>
      </c>
      <c r="C1228" s="88" t="str">
        <v/>
      </c>
      <c r="D1228" s="88" t="str">
        <v/>
      </c>
      <c r="F1228" s="102" t="str">
        <v/>
      </c>
      <c r="O1228" s="99">
        <v>17</v>
      </c>
      <c r="P1228" s="99" t="s">
        <v>208</v>
      </c>
      <c r="Q1228" s="99" t="s">
        <v>259</v>
      </c>
      <c r="R1228" s="99">
        <v>14</v>
      </c>
      <c r="S1228" s="99" t="s">
        <v>286</v>
      </c>
      <c r="T1228" s="101" t="s">
        <v>287</v>
      </c>
      <c r="U1228" s="100">
        <v>17.456227160355699</v>
      </c>
    </row>
    <row r="1229" spans="2:21" x14ac:dyDescent="0.25">
      <c r="B1229" s="88" t="str">
        <v/>
      </c>
      <c r="C1229" s="88" t="str">
        <v/>
      </c>
      <c r="D1229" s="88" t="str">
        <v/>
      </c>
      <c r="F1229" s="102" t="str">
        <v/>
      </c>
      <c r="O1229" s="99">
        <v>18</v>
      </c>
      <c r="P1229" s="99" t="s">
        <v>209</v>
      </c>
      <c r="Q1229" s="99" t="s">
        <v>259</v>
      </c>
      <c r="R1229" s="99">
        <v>1</v>
      </c>
      <c r="S1229" s="99" t="s">
        <v>260</v>
      </c>
      <c r="T1229" s="101" t="s">
        <v>261</v>
      </c>
      <c r="U1229" s="100">
        <v>2.1281931805811598</v>
      </c>
    </row>
    <row r="1230" spans="2:21" x14ac:dyDescent="0.25">
      <c r="B1230" s="88" t="str">
        <v/>
      </c>
      <c r="C1230" s="88" t="str">
        <v/>
      </c>
      <c r="D1230" s="88" t="str">
        <v/>
      </c>
      <c r="F1230" s="102" t="str">
        <v/>
      </c>
      <c r="O1230" s="99">
        <v>18</v>
      </c>
      <c r="P1230" s="99" t="s">
        <v>209</v>
      </c>
      <c r="Q1230" s="99" t="s">
        <v>259</v>
      </c>
      <c r="R1230" s="99">
        <v>2</v>
      </c>
      <c r="S1230" s="99" t="s">
        <v>262</v>
      </c>
      <c r="T1230" s="101" t="s">
        <v>263</v>
      </c>
      <c r="U1230" s="100">
        <v>8.0815795203342606</v>
      </c>
    </row>
    <row r="1231" spans="2:21" x14ac:dyDescent="0.25">
      <c r="B1231" s="88" t="str">
        <v/>
      </c>
      <c r="C1231" s="88" t="str">
        <v/>
      </c>
      <c r="D1231" s="88" t="str">
        <v/>
      </c>
      <c r="F1231" s="102" t="str">
        <v/>
      </c>
      <c r="O1231" s="99">
        <v>18</v>
      </c>
      <c r="P1231" s="99" t="s">
        <v>209</v>
      </c>
      <c r="Q1231" s="99" t="s">
        <v>259</v>
      </c>
      <c r="R1231" s="99">
        <v>3</v>
      </c>
      <c r="S1231" s="99" t="s">
        <v>264</v>
      </c>
      <c r="T1231" s="101" t="s">
        <v>265</v>
      </c>
      <c r="U1231" s="100">
        <v>9.7152122826420193</v>
      </c>
    </row>
    <row r="1232" spans="2:21" x14ac:dyDescent="0.25">
      <c r="B1232" s="88" t="str">
        <v/>
      </c>
      <c r="C1232" s="88" t="str">
        <v/>
      </c>
      <c r="D1232" s="88" t="str">
        <v/>
      </c>
      <c r="F1232" s="102" t="str">
        <v/>
      </c>
      <c r="O1232" s="99">
        <v>18</v>
      </c>
      <c r="P1232" s="99" t="s">
        <v>209</v>
      </c>
      <c r="Q1232" s="99" t="s">
        <v>259</v>
      </c>
      <c r="R1232" s="99">
        <v>4</v>
      </c>
      <c r="S1232" s="99" t="s">
        <v>266</v>
      </c>
      <c r="T1232" s="101" t="s">
        <v>267</v>
      </c>
      <c r="U1232" s="100">
        <v>10.8545485143942</v>
      </c>
    </row>
    <row r="1233" spans="2:21" x14ac:dyDescent="0.25">
      <c r="B1233" s="88" t="str">
        <v/>
      </c>
      <c r="C1233" s="88" t="str">
        <v/>
      </c>
      <c r="D1233" s="88" t="str">
        <v/>
      </c>
      <c r="F1233" s="102" t="str">
        <v/>
      </c>
      <c r="O1233" s="99">
        <v>18</v>
      </c>
      <c r="P1233" s="99" t="s">
        <v>209</v>
      </c>
      <c r="Q1233" s="99" t="s">
        <v>259</v>
      </c>
      <c r="R1233" s="99">
        <v>5</v>
      </c>
      <c r="S1233" s="99" t="s">
        <v>268</v>
      </c>
      <c r="T1233" s="101" t="s">
        <v>269</v>
      </c>
      <c r="U1233" s="100">
        <v>10.142267157459301</v>
      </c>
    </row>
    <row r="1234" spans="2:21" x14ac:dyDescent="0.25">
      <c r="B1234" s="88" t="str">
        <v/>
      </c>
      <c r="C1234" s="88" t="str">
        <v/>
      </c>
      <c r="D1234" s="88" t="str">
        <v/>
      </c>
      <c r="F1234" s="102" t="str">
        <v/>
      </c>
      <c r="O1234" s="99">
        <v>18</v>
      </c>
      <c r="P1234" s="99" t="s">
        <v>209</v>
      </c>
      <c r="Q1234" s="99" t="s">
        <v>259</v>
      </c>
      <c r="R1234" s="99">
        <v>6</v>
      </c>
      <c r="S1234" s="99" t="s">
        <v>270</v>
      </c>
      <c r="T1234" s="101" t="s">
        <v>271</v>
      </c>
      <c r="U1234" s="100">
        <v>13.2743158321107</v>
      </c>
    </row>
    <row r="1235" spans="2:21" x14ac:dyDescent="0.25">
      <c r="B1235" s="88" t="str">
        <v/>
      </c>
      <c r="C1235" s="88" t="str">
        <v/>
      </c>
      <c r="D1235" s="88" t="str">
        <v/>
      </c>
      <c r="F1235" s="102" t="str">
        <v/>
      </c>
      <c r="O1235" s="99">
        <v>18</v>
      </c>
      <c r="P1235" s="99" t="s">
        <v>209</v>
      </c>
      <c r="Q1235" s="99" t="s">
        <v>259</v>
      </c>
      <c r="R1235" s="99">
        <v>7</v>
      </c>
      <c r="S1235" s="99" t="s">
        <v>272</v>
      </c>
      <c r="T1235" s="101" t="s">
        <v>273</v>
      </c>
      <c r="U1235" s="100">
        <v>19.940317474631499</v>
      </c>
    </row>
    <row r="1236" spans="2:21" x14ac:dyDescent="0.25">
      <c r="B1236" s="88" t="str">
        <v/>
      </c>
      <c r="C1236" s="88" t="str">
        <v/>
      </c>
      <c r="D1236" s="88" t="str">
        <v/>
      </c>
      <c r="F1236" s="102" t="str">
        <v/>
      </c>
      <c r="O1236" s="99">
        <v>18</v>
      </c>
      <c r="P1236" s="99" t="s">
        <v>209</v>
      </c>
      <c r="Q1236" s="99" t="s">
        <v>259</v>
      </c>
      <c r="R1236" s="99">
        <v>8</v>
      </c>
      <c r="S1236" s="99" t="s">
        <v>280</v>
      </c>
      <c r="T1236" s="101" t="s">
        <v>281</v>
      </c>
      <c r="U1236" s="100">
        <v>13.558011110903898</v>
      </c>
    </row>
    <row r="1237" spans="2:21" x14ac:dyDescent="0.25">
      <c r="B1237" s="88" t="str">
        <v/>
      </c>
      <c r="C1237" s="88" t="str">
        <v/>
      </c>
      <c r="D1237" s="88" t="str">
        <v/>
      </c>
      <c r="F1237" s="102" t="str">
        <v/>
      </c>
      <c r="O1237" s="99">
        <v>18</v>
      </c>
      <c r="P1237" s="99" t="s">
        <v>209</v>
      </c>
      <c r="Q1237" s="99" t="s">
        <v>259</v>
      </c>
      <c r="R1237" s="99">
        <v>9</v>
      </c>
      <c r="S1237" s="99" t="s">
        <v>274</v>
      </c>
      <c r="T1237" s="101" t="s">
        <v>275</v>
      </c>
      <c r="U1237" s="100">
        <v>15.799562480944701</v>
      </c>
    </row>
    <row r="1238" spans="2:21" x14ac:dyDescent="0.25">
      <c r="B1238" s="88" t="str">
        <v/>
      </c>
      <c r="C1238" s="88" t="str">
        <v/>
      </c>
      <c r="D1238" s="88" t="str">
        <v/>
      </c>
      <c r="F1238" s="102" t="str">
        <v/>
      </c>
      <c r="O1238" s="99">
        <v>18</v>
      </c>
      <c r="P1238" s="99" t="s">
        <v>209</v>
      </c>
      <c r="Q1238" s="99" t="s">
        <v>259</v>
      </c>
      <c r="R1238" s="99">
        <v>10</v>
      </c>
      <c r="S1238" s="99" t="s">
        <v>282</v>
      </c>
      <c r="T1238" s="101" t="s">
        <v>283</v>
      </c>
      <c r="U1238" s="100">
        <v>23.295837267428499</v>
      </c>
    </row>
    <row r="1239" spans="2:21" x14ac:dyDescent="0.25">
      <c r="B1239" s="88" t="str">
        <v/>
      </c>
      <c r="C1239" s="88" t="str">
        <v/>
      </c>
      <c r="D1239" s="88" t="str">
        <v/>
      </c>
      <c r="F1239" s="102" t="str">
        <v/>
      </c>
      <c r="O1239" s="99">
        <v>18</v>
      </c>
      <c r="P1239" s="99" t="s">
        <v>209</v>
      </c>
      <c r="Q1239" s="99" t="s">
        <v>259</v>
      </c>
      <c r="R1239" s="99">
        <v>11</v>
      </c>
      <c r="S1239" s="99" t="s">
        <v>276</v>
      </c>
      <c r="T1239" s="101" t="s">
        <v>277</v>
      </c>
      <c r="U1239" s="100">
        <v>23.172796921497298</v>
      </c>
    </row>
    <row r="1240" spans="2:21" x14ac:dyDescent="0.25">
      <c r="B1240" s="88" t="str">
        <v/>
      </c>
      <c r="C1240" s="88" t="str">
        <v/>
      </c>
      <c r="D1240" s="88" t="str">
        <v/>
      </c>
      <c r="F1240" s="102" t="str">
        <v/>
      </c>
      <c r="O1240" s="99">
        <v>18</v>
      </c>
      <c r="P1240" s="99" t="s">
        <v>209</v>
      </c>
      <c r="Q1240" s="99" t="s">
        <v>259</v>
      </c>
      <c r="R1240" s="99">
        <v>12</v>
      </c>
      <c r="S1240" s="99" t="s">
        <v>284</v>
      </c>
      <c r="T1240" s="101" t="s">
        <v>285</v>
      </c>
      <c r="U1240" s="100">
        <v>27.5034551858665</v>
      </c>
    </row>
    <row r="1241" spans="2:21" x14ac:dyDescent="0.25">
      <c r="B1241" s="88" t="str">
        <v/>
      </c>
      <c r="C1241" s="88" t="str">
        <v/>
      </c>
      <c r="D1241" s="88" t="str">
        <v/>
      </c>
      <c r="F1241" s="102" t="str">
        <v/>
      </c>
      <c r="O1241" s="99">
        <v>18</v>
      </c>
      <c r="P1241" s="99" t="s">
        <v>209</v>
      </c>
      <c r="Q1241" s="99" t="s">
        <v>259</v>
      </c>
      <c r="R1241" s="99">
        <v>13</v>
      </c>
      <c r="S1241" s="99" t="s">
        <v>278</v>
      </c>
      <c r="T1241" s="101" t="s">
        <v>279</v>
      </c>
      <c r="U1241" s="100">
        <v>13.4563107412426</v>
      </c>
    </row>
    <row r="1242" spans="2:21" x14ac:dyDescent="0.25">
      <c r="B1242" s="88" t="str">
        <v/>
      </c>
      <c r="C1242" s="88" t="str">
        <v/>
      </c>
      <c r="D1242" s="88" t="str">
        <v/>
      </c>
      <c r="F1242" s="102" t="str">
        <v/>
      </c>
      <c r="O1242" s="99">
        <v>18</v>
      </c>
      <c r="P1242" s="99" t="s">
        <v>209</v>
      </c>
      <c r="Q1242" s="99" t="s">
        <v>259</v>
      </c>
      <c r="R1242" s="99">
        <v>14</v>
      </c>
      <c r="S1242" s="99" t="s">
        <v>286</v>
      </c>
      <c r="T1242" s="101" t="s">
        <v>287</v>
      </c>
      <c r="U1242" s="100">
        <v>17.456227160355699</v>
      </c>
    </row>
    <row r="1243" spans="2:21" x14ac:dyDescent="0.25">
      <c r="B1243" s="88" t="str">
        <v/>
      </c>
      <c r="C1243" s="88" t="str">
        <v/>
      </c>
      <c r="D1243" s="88" t="str">
        <v/>
      </c>
      <c r="F1243" s="102" t="str">
        <v/>
      </c>
      <c r="O1243" s="99">
        <v>19</v>
      </c>
      <c r="P1243" s="99" t="s">
        <v>210</v>
      </c>
      <c r="Q1243" s="99" t="s">
        <v>259</v>
      </c>
      <c r="R1243" s="99">
        <v>1</v>
      </c>
      <c r="S1243" s="99" t="s">
        <v>260</v>
      </c>
      <c r="T1243" s="101" t="s">
        <v>261</v>
      </c>
      <c r="U1243" s="100">
        <v>2.1281931805811598</v>
      </c>
    </row>
    <row r="1244" spans="2:21" x14ac:dyDescent="0.25">
      <c r="B1244" s="88" t="str">
        <v/>
      </c>
      <c r="C1244" s="88" t="str">
        <v/>
      </c>
      <c r="D1244" s="88" t="str">
        <v/>
      </c>
      <c r="F1244" s="102" t="str">
        <v/>
      </c>
      <c r="O1244" s="99">
        <v>19</v>
      </c>
      <c r="P1244" s="99" t="s">
        <v>210</v>
      </c>
      <c r="Q1244" s="99" t="s">
        <v>259</v>
      </c>
      <c r="R1244" s="99">
        <v>2</v>
      </c>
      <c r="S1244" s="99" t="s">
        <v>262</v>
      </c>
      <c r="T1244" s="101" t="s">
        <v>263</v>
      </c>
      <c r="U1244" s="100">
        <v>8.0815795203342606</v>
      </c>
    </row>
    <row r="1245" spans="2:21" x14ac:dyDescent="0.25">
      <c r="B1245" s="88" t="str">
        <v/>
      </c>
      <c r="C1245" s="88" t="str">
        <v/>
      </c>
      <c r="D1245" s="88" t="str">
        <v/>
      </c>
      <c r="F1245" s="102" t="str">
        <v/>
      </c>
      <c r="O1245" s="99">
        <v>19</v>
      </c>
      <c r="P1245" s="99" t="s">
        <v>210</v>
      </c>
      <c r="Q1245" s="99" t="s">
        <v>259</v>
      </c>
      <c r="R1245" s="99">
        <v>3</v>
      </c>
      <c r="S1245" s="99" t="s">
        <v>264</v>
      </c>
      <c r="T1245" s="101" t="s">
        <v>265</v>
      </c>
      <c r="U1245" s="100">
        <v>9.7152122826420193</v>
      </c>
    </row>
    <row r="1246" spans="2:21" x14ac:dyDescent="0.25">
      <c r="B1246" s="88" t="str">
        <v/>
      </c>
      <c r="C1246" s="88" t="str">
        <v/>
      </c>
      <c r="D1246" s="88" t="str">
        <v/>
      </c>
      <c r="F1246" s="102" t="str">
        <v/>
      </c>
      <c r="O1246" s="99">
        <v>19</v>
      </c>
      <c r="P1246" s="99" t="s">
        <v>210</v>
      </c>
      <c r="Q1246" s="99" t="s">
        <v>259</v>
      </c>
      <c r="R1246" s="99">
        <v>4</v>
      </c>
      <c r="S1246" s="99" t="s">
        <v>266</v>
      </c>
      <c r="T1246" s="101" t="s">
        <v>267</v>
      </c>
      <c r="U1246" s="100">
        <v>10.8545485143942</v>
      </c>
    </row>
    <row r="1247" spans="2:21" x14ac:dyDescent="0.25">
      <c r="B1247" s="88" t="str">
        <v/>
      </c>
      <c r="C1247" s="88" t="str">
        <v/>
      </c>
      <c r="D1247" s="88" t="str">
        <v/>
      </c>
      <c r="F1247" s="102" t="str">
        <v/>
      </c>
      <c r="O1247" s="99">
        <v>19</v>
      </c>
      <c r="P1247" s="99" t="s">
        <v>210</v>
      </c>
      <c r="Q1247" s="99" t="s">
        <v>259</v>
      </c>
      <c r="R1247" s="99">
        <v>5</v>
      </c>
      <c r="S1247" s="99" t="s">
        <v>268</v>
      </c>
      <c r="T1247" s="101" t="s">
        <v>269</v>
      </c>
      <c r="U1247" s="100">
        <v>10.142267157459301</v>
      </c>
    </row>
    <row r="1248" spans="2:21" x14ac:dyDescent="0.25">
      <c r="B1248" s="88" t="str">
        <v/>
      </c>
      <c r="C1248" s="88" t="str">
        <v/>
      </c>
      <c r="D1248" s="88" t="str">
        <v/>
      </c>
      <c r="F1248" s="102" t="str">
        <v/>
      </c>
      <c r="O1248" s="99">
        <v>19</v>
      </c>
      <c r="P1248" s="99" t="s">
        <v>210</v>
      </c>
      <c r="Q1248" s="99" t="s">
        <v>259</v>
      </c>
      <c r="R1248" s="99">
        <v>6</v>
      </c>
      <c r="S1248" s="99" t="s">
        <v>270</v>
      </c>
      <c r="T1248" s="101" t="s">
        <v>271</v>
      </c>
      <c r="U1248" s="100">
        <v>13.2743158321107</v>
      </c>
    </row>
    <row r="1249" spans="2:21" x14ac:dyDescent="0.25">
      <c r="B1249" s="88" t="str">
        <v/>
      </c>
      <c r="C1249" s="88" t="str">
        <v/>
      </c>
      <c r="D1249" s="88" t="str">
        <v/>
      </c>
      <c r="F1249" s="102" t="str">
        <v/>
      </c>
      <c r="O1249" s="99">
        <v>19</v>
      </c>
      <c r="P1249" s="99" t="s">
        <v>210</v>
      </c>
      <c r="Q1249" s="99" t="s">
        <v>259</v>
      </c>
      <c r="R1249" s="99">
        <v>7</v>
      </c>
      <c r="S1249" s="99" t="s">
        <v>272</v>
      </c>
      <c r="T1249" s="101" t="s">
        <v>273</v>
      </c>
      <c r="U1249" s="100">
        <v>19.940317474631499</v>
      </c>
    </row>
    <row r="1250" spans="2:21" x14ac:dyDescent="0.25">
      <c r="B1250" s="88" t="str">
        <v/>
      </c>
      <c r="C1250" s="88" t="str">
        <v/>
      </c>
      <c r="D1250" s="88" t="str">
        <v/>
      </c>
      <c r="F1250" s="102" t="str">
        <v/>
      </c>
      <c r="O1250" s="99">
        <v>19</v>
      </c>
      <c r="P1250" s="99" t="s">
        <v>210</v>
      </c>
      <c r="Q1250" s="99" t="s">
        <v>259</v>
      </c>
      <c r="R1250" s="99">
        <v>8</v>
      </c>
      <c r="S1250" s="99" t="s">
        <v>280</v>
      </c>
      <c r="T1250" s="101" t="s">
        <v>281</v>
      </c>
      <c r="U1250" s="100">
        <v>13.558011110903898</v>
      </c>
    </row>
    <row r="1251" spans="2:21" x14ac:dyDescent="0.25">
      <c r="B1251" s="88" t="str">
        <v/>
      </c>
      <c r="C1251" s="88" t="str">
        <v/>
      </c>
      <c r="D1251" s="88" t="str">
        <v/>
      </c>
      <c r="F1251" s="102" t="str">
        <v/>
      </c>
      <c r="O1251" s="99">
        <v>19</v>
      </c>
      <c r="P1251" s="99" t="s">
        <v>210</v>
      </c>
      <c r="Q1251" s="99" t="s">
        <v>259</v>
      </c>
      <c r="R1251" s="99">
        <v>9</v>
      </c>
      <c r="S1251" s="99" t="s">
        <v>274</v>
      </c>
      <c r="T1251" s="101" t="s">
        <v>275</v>
      </c>
      <c r="U1251" s="100">
        <v>15.799562480944701</v>
      </c>
    </row>
    <row r="1252" spans="2:21" x14ac:dyDescent="0.25">
      <c r="B1252" s="88" t="str">
        <v/>
      </c>
      <c r="C1252" s="88" t="str">
        <v/>
      </c>
      <c r="D1252" s="88" t="str">
        <v/>
      </c>
      <c r="F1252" s="102" t="str">
        <v/>
      </c>
      <c r="O1252" s="99">
        <v>19</v>
      </c>
      <c r="P1252" s="99" t="s">
        <v>210</v>
      </c>
      <c r="Q1252" s="99" t="s">
        <v>259</v>
      </c>
      <c r="R1252" s="99">
        <v>10</v>
      </c>
      <c r="S1252" s="99" t="s">
        <v>282</v>
      </c>
      <c r="T1252" s="101" t="s">
        <v>283</v>
      </c>
      <c r="U1252" s="100">
        <v>23.295837267428499</v>
      </c>
    </row>
    <row r="1253" spans="2:21" x14ac:dyDescent="0.25">
      <c r="B1253" s="88" t="str">
        <v/>
      </c>
      <c r="C1253" s="88" t="str">
        <v/>
      </c>
      <c r="D1253" s="88" t="str">
        <v/>
      </c>
      <c r="F1253" s="102" t="str">
        <v/>
      </c>
      <c r="O1253" s="99">
        <v>19</v>
      </c>
      <c r="P1253" s="99" t="s">
        <v>210</v>
      </c>
      <c r="Q1253" s="99" t="s">
        <v>259</v>
      </c>
      <c r="R1253" s="99">
        <v>11</v>
      </c>
      <c r="S1253" s="99" t="s">
        <v>276</v>
      </c>
      <c r="T1253" s="101" t="s">
        <v>277</v>
      </c>
      <c r="U1253" s="100">
        <v>23.172796921497298</v>
      </c>
    </row>
    <row r="1254" spans="2:21" x14ac:dyDescent="0.25">
      <c r="B1254" s="88" t="str">
        <v/>
      </c>
      <c r="C1254" s="88" t="str">
        <v/>
      </c>
      <c r="D1254" s="88" t="str">
        <v/>
      </c>
      <c r="F1254" s="102" t="str">
        <v/>
      </c>
      <c r="O1254" s="99">
        <v>19</v>
      </c>
      <c r="P1254" s="99" t="s">
        <v>210</v>
      </c>
      <c r="Q1254" s="99" t="s">
        <v>259</v>
      </c>
      <c r="R1254" s="99">
        <v>12</v>
      </c>
      <c r="S1254" s="99" t="s">
        <v>284</v>
      </c>
      <c r="T1254" s="101" t="s">
        <v>285</v>
      </c>
      <c r="U1254" s="100">
        <v>27.5034551858665</v>
      </c>
    </row>
    <row r="1255" spans="2:21" x14ac:dyDescent="0.25">
      <c r="B1255" s="88" t="str">
        <v/>
      </c>
      <c r="C1255" s="88" t="str">
        <v/>
      </c>
      <c r="D1255" s="88" t="str">
        <v/>
      </c>
      <c r="F1255" s="102" t="str">
        <v/>
      </c>
      <c r="O1255" s="99">
        <v>19</v>
      </c>
      <c r="P1255" s="99" t="s">
        <v>210</v>
      </c>
      <c r="Q1255" s="99" t="s">
        <v>259</v>
      </c>
      <c r="R1255" s="99">
        <v>13</v>
      </c>
      <c r="S1255" s="99" t="s">
        <v>278</v>
      </c>
      <c r="T1255" s="101" t="s">
        <v>279</v>
      </c>
      <c r="U1255" s="100">
        <v>13.4563107412426</v>
      </c>
    </row>
    <row r="1256" spans="2:21" x14ac:dyDescent="0.25">
      <c r="B1256" s="88" t="str">
        <v/>
      </c>
      <c r="C1256" s="88" t="str">
        <v/>
      </c>
      <c r="D1256" s="88" t="str">
        <v/>
      </c>
      <c r="F1256" s="102" t="str">
        <v/>
      </c>
      <c r="O1256" s="99">
        <v>19</v>
      </c>
      <c r="P1256" s="99" t="s">
        <v>210</v>
      </c>
      <c r="Q1256" s="99" t="s">
        <v>259</v>
      </c>
      <c r="R1256" s="99">
        <v>14</v>
      </c>
      <c r="S1256" s="99" t="s">
        <v>286</v>
      </c>
      <c r="T1256" s="101" t="s">
        <v>287</v>
      </c>
      <c r="U1256" s="100">
        <v>17.456227160355699</v>
      </c>
    </row>
    <row r="1257" spans="2:21" x14ac:dyDescent="0.25">
      <c r="B1257" s="88" t="str">
        <v/>
      </c>
      <c r="C1257" s="88" t="str">
        <v/>
      </c>
      <c r="D1257" s="88" t="str">
        <v/>
      </c>
      <c r="F1257" s="102" t="str">
        <v/>
      </c>
      <c r="O1257" s="99">
        <v>20</v>
      </c>
      <c r="P1257" s="99" t="s">
        <v>211</v>
      </c>
      <c r="Q1257" s="99" t="s">
        <v>259</v>
      </c>
      <c r="R1257" s="99">
        <v>1</v>
      </c>
      <c r="S1257" s="99" t="s">
        <v>260</v>
      </c>
      <c r="T1257" s="101" t="s">
        <v>261</v>
      </c>
      <c r="U1257" s="100">
        <v>2.1281931805811598</v>
      </c>
    </row>
    <row r="1258" spans="2:21" x14ac:dyDescent="0.25">
      <c r="B1258" s="88" t="str">
        <v/>
      </c>
      <c r="C1258" s="88" t="str">
        <v/>
      </c>
      <c r="D1258" s="88" t="str">
        <v/>
      </c>
      <c r="F1258" s="102" t="str">
        <v/>
      </c>
      <c r="O1258" s="99">
        <v>20</v>
      </c>
      <c r="P1258" s="99" t="s">
        <v>211</v>
      </c>
      <c r="Q1258" s="99" t="s">
        <v>259</v>
      </c>
      <c r="R1258" s="99">
        <v>2</v>
      </c>
      <c r="S1258" s="99" t="s">
        <v>262</v>
      </c>
      <c r="T1258" s="101" t="s">
        <v>263</v>
      </c>
      <c r="U1258" s="100">
        <v>8.0815795203342606</v>
      </c>
    </row>
    <row r="1259" spans="2:21" x14ac:dyDescent="0.25">
      <c r="B1259" s="88" t="str">
        <v/>
      </c>
      <c r="C1259" s="88" t="str">
        <v/>
      </c>
      <c r="D1259" s="88" t="str">
        <v/>
      </c>
      <c r="F1259" s="102" t="str">
        <v/>
      </c>
      <c r="O1259" s="99">
        <v>20</v>
      </c>
      <c r="P1259" s="99" t="s">
        <v>211</v>
      </c>
      <c r="Q1259" s="99" t="s">
        <v>259</v>
      </c>
      <c r="R1259" s="99">
        <v>3</v>
      </c>
      <c r="S1259" s="99" t="s">
        <v>264</v>
      </c>
      <c r="T1259" s="101" t="s">
        <v>265</v>
      </c>
      <c r="U1259" s="100">
        <v>9.7152122826420193</v>
      </c>
    </row>
    <row r="1260" spans="2:21" x14ac:dyDescent="0.25">
      <c r="B1260" s="88" t="str">
        <v/>
      </c>
      <c r="C1260" s="88" t="str">
        <v/>
      </c>
      <c r="D1260" s="88" t="str">
        <v/>
      </c>
      <c r="F1260" s="102" t="str">
        <v/>
      </c>
      <c r="O1260" s="99">
        <v>20</v>
      </c>
      <c r="P1260" s="99" t="s">
        <v>211</v>
      </c>
      <c r="Q1260" s="99" t="s">
        <v>259</v>
      </c>
      <c r="R1260" s="99">
        <v>4</v>
      </c>
      <c r="S1260" s="99" t="s">
        <v>266</v>
      </c>
      <c r="T1260" s="101" t="s">
        <v>267</v>
      </c>
      <c r="U1260" s="100">
        <v>10.8545485143942</v>
      </c>
    </row>
    <row r="1261" spans="2:21" x14ac:dyDescent="0.25">
      <c r="B1261" s="88" t="str">
        <v/>
      </c>
      <c r="C1261" s="88" t="str">
        <v/>
      </c>
      <c r="D1261" s="88" t="str">
        <v/>
      </c>
      <c r="F1261" s="102" t="str">
        <v/>
      </c>
      <c r="O1261" s="99">
        <v>20</v>
      </c>
      <c r="P1261" s="99" t="s">
        <v>211</v>
      </c>
      <c r="Q1261" s="99" t="s">
        <v>259</v>
      </c>
      <c r="R1261" s="99">
        <v>5</v>
      </c>
      <c r="S1261" s="99" t="s">
        <v>268</v>
      </c>
      <c r="T1261" s="101" t="s">
        <v>269</v>
      </c>
      <c r="U1261" s="100">
        <v>10.142267157459301</v>
      </c>
    </row>
    <row r="1262" spans="2:21" x14ac:dyDescent="0.25">
      <c r="B1262" s="88" t="str">
        <v/>
      </c>
      <c r="C1262" s="88" t="str">
        <v/>
      </c>
      <c r="D1262" s="88" t="str">
        <v/>
      </c>
      <c r="F1262" s="102" t="str">
        <v/>
      </c>
      <c r="O1262" s="99">
        <v>20</v>
      </c>
      <c r="P1262" s="99" t="s">
        <v>211</v>
      </c>
      <c r="Q1262" s="99" t="s">
        <v>259</v>
      </c>
      <c r="R1262" s="99">
        <v>6</v>
      </c>
      <c r="S1262" s="99" t="s">
        <v>270</v>
      </c>
      <c r="T1262" s="101" t="s">
        <v>271</v>
      </c>
      <c r="U1262" s="100">
        <v>13.2743158321107</v>
      </c>
    </row>
    <row r="1263" spans="2:21" x14ac:dyDescent="0.25">
      <c r="B1263" s="88" t="str">
        <v/>
      </c>
      <c r="C1263" s="88" t="str">
        <v/>
      </c>
      <c r="D1263" s="88" t="str">
        <v/>
      </c>
      <c r="F1263" s="102" t="str">
        <v/>
      </c>
      <c r="O1263" s="99">
        <v>20</v>
      </c>
      <c r="P1263" s="99" t="s">
        <v>211</v>
      </c>
      <c r="Q1263" s="99" t="s">
        <v>259</v>
      </c>
      <c r="R1263" s="99">
        <v>7</v>
      </c>
      <c r="S1263" s="99" t="s">
        <v>272</v>
      </c>
      <c r="T1263" s="101" t="s">
        <v>273</v>
      </c>
      <c r="U1263" s="100">
        <v>19.940317474631499</v>
      </c>
    </row>
    <row r="1264" spans="2:21" x14ac:dyDescent="0.25">
      <c r="B1264" s="88" t="str">
        <v/>
      </c>
      <c r="C1264" s="88" t="str">
        <v/>
      </c>
      <c r="D1264" s="88" t="str">
        <v/>
      </c>
      <c r="F1264" s="102" t="str">
        <v/>
      </c>
      <c r="O1264" s="99">
        <v>20</v>
      </c>
      <c r="P1264" s="99" t="s">
        <v>211</v>
      </c>
      <c r="Q1264" s="99" t="s">
        <v>259</v>
      </c>
      <c r="R1264" s="99">
        <v>9</v>
      </c>
      <c r="S1264" s="99" t="s">
        <v>274</v>
      </c>
      <c r="T1264" s="101" t="s">
        <v>275</v>
      </c>
      <c r="U1264" s="100">
        <v>15.799562480944701</v>
      </c>
    </row>
    <row r="1265" spans="2:21" x14ac:dyDescent="0.25">
      <c r="B1265" s="88" t="str">
        <v/>
      </c>
      <c r="C1265" s="88" t="str">
        <v/>
      </c>
      <c r="D1265" s="88" t="str">
        <v/>
      </c>
      <c r="F1265" s="102" t="str">
        <v/>
      </c>
      <c r="O1265" s="99">
        <v>20</v>
      </c>
      <c r="P1265" s="99" t="s">
        <v>211</v>
      </c>
      <c r="Q1265" s="99" t="s">
        <v>259</v>
      </c>
      <c r="R1265" s="99">
        <v>11</v>
      </c>
      <c r="S1265" s="99" t="s">
        <v>276</v>
      </c>
      <c r="T1265" s="101" t="s">
        <v>277</v>
      </c>
      <c r="U1265" s="100">
        <v>23.172796921497298</v>
      </c>
    </row>
    <row r="1266" spans="2:21" x14ac:dyDescent="0.25">
      <c r="B1266" s="88" t="str">
        <v/>
      </c>
      <c r="C1266" s="88" t="str">
        <v/>
      </c>
      <c r="D1266" s="88" t="str">
        <v/>
      </c>
      <c r="F1266" s="102" t="str">
        <v/>
      </c>
      <c r="O1266" s="99">
        <v>20</v>
      </c>
      <c r="P1266" s="99" t="s">
        <v>211</v>
      </c>
      <c r="Q1266" s="99" t="s">
        <v>259</v>
      </c>
      <c r="R1266" s="99">
        <v>13</v>
      </c>
      <c r="S1266" s="99" t="s">
        <v>278</v>
      </c>
      <c r="T1266" s="101" t="s">
        <v>279</v>
      </c>
      <c r="U1266" s="100">
        <v>13.4563107412426</v>
      </c>
    </row>
    <row r="1267" spans="2:21" x14ac:dyDescent="0.25">
      <c r="B1267" s="88" t="str">
        <v/>
      </c>
      <c r="C1267" s="88" t="str">
        <v/>
      </c>
      <c r="D1267" s="88" t="str">
        <v/>
      </c>
      <c r="F1267" s="102" t="str">
        <v/>
      </c>
      <c r="O1267" s="99">
        <v>21</v>
      </c>
      <c r="P1267" s="99" t="s">
        <v>212</v>
      </c>
      <c r="Q1267" s="99" t="s">
        <v>259</v>
      </c>
      <c r="R1267" s="99">
        <v>1</v>
      </c>
      <c r="S1267" s="99" t="s">
        <v>260</v>
      </c>
      <c r="T1267" s="101" t="s">
        <v>261</v>
      </c>
      <c r="U1267" s="100">
        <v>2.1281931805811598</v>
      </c>
    </row>
    <row r="1268" spans="2:21" x14ac:dyDescent="0.25">
      <c r="B1268" s="88" t="str">
        <v/>
      </c>
      <c r="C1268" s="88" t="str">
        <v/>
      </c>
      <c r="D1268" s="88" t="str">
        <v/>
      </c>
      <c r="F1268" s="102" t="str">
        <v/>
      </c>
      <c r="O1268" s="99">
        <v>21</v>
      </c>
      <c r="P1268" s="99" t="s">
        <v>212</v>
      </c>
      <c r="Q1268" s="99" t="s">
        <v>259</v>
      </c>
      <c r="R1268" s="99">
        <v>2</v>
      </c>
      <c r="S1268" s="99" t="s">
        <v>262</v>
      </c>
      <c r="T1268" s="101" t="s">
        <v>263</v>
      </c>
      <c r="U1268" s="100">
        <v>8.0815795203342606</v>
      </c>
    </row>
    <row r="1269" spans="2:21" x14ac:dyDescent="0.25">
      <c r="B1269" s="88" t="str">
        <v/>
      </c>
      <c r="C1269" s="88" t="str">
        <v/>
      </c>
      <c r="D1269" s="88" t="str">
        <v/>
      </c>
      <c r="F1269" s="102" t="str">
        <v/>
      </c>
      <c r="O1269" s="99">
        <v>21</v>
      </c>
      <c r="P1269" s="99" t="s">
        <v>212</v>
      </c>
      <c r="Q1269" s="99" t="s">
        <v>259</v>
      </c>
      <c r="R1269" s="99">
        <v>3</v>
      </c>
      <c r="S1269" s="99" t="s">
        <v>264</v>
      </c>
      <c r="T1269" s="101" t="s">
        <v>265</v>
      </c>
      <c r="U1269" s="100">
        <v>9.7152122826420193</v>
      </c>
    </row>
    <row r="1270" spans="2:21" x14ac:dyDescent="0.25">
      <c r="B1270" s="88" t="str">
        <v/>
      </c>
      <c r="C1270" s="88" t="str">
        <v/>
      </c>
      <c r="D1270" s="88" t="str">
        <v/>
      </c>
      <c r="F1270" s="102" t="str">
        <v/>
      </c>
      <c r="O1270" s="99">
        <v>21</v>
      </c>
      <c r="P1270" s="99" t="s">
        <v>212</v>
      </c>
      <c r="Q1270" s="99" t="s">
        <v>259</v>
      </c>
      <c r="R1270" s="99">
        <v>4</v>
      </c>
      <c r="S1270" s="99" t="s">
        <v>266</v>
      </c>
      <c r="T1270" s="101" t="s">
        <v>267</v>
      </c>
      <c r="U1270" s="100">
        <v>10.8545485143942</v>
      </c>
    </row>
    <row r="1271" spans="2:21" x14ac:dyDescent="0.25">
      <c r="B1271" s="88" t="str">
        <v/>
      </c>
      <c r="C1271" s="88" t="str">
        <v/>
      </c>
      <c r="D1271" s="88" t="str">
        <v/>
      </c>
      <c r="F1271" s="102" t="str">
        <v/>
      </c>
      <c r="O1271" s="99">
        <v>21</v>
      </c>
      <c r="P1271" s="99" t="s">
        <v>212</v>
      </c>
      <c r="Q1271" s="99" t="s">
        <v>259</v>
      </c>
      <c r="R1271" s="99">
        <v>5</v>
      </c>
      <c r="S1271" s="99" t="s">
        <v>268</v>
      </c>
      <c r="T1271" s="101" t="s">
        <v>269</v>
      </c>
      <c r="U1271" s="100">
        <v>10.142267157459301</v>
      </c>
    </row>
    <row r="1272" spans="2:21" x14ac:dyDescent="0.25">
      <c r="B1272" s="88" t="str">
        <v/>
      </c>
      <c r="C1272" s="88" t="str">
        <v/>
      </c>
      <c r="D1272" s="88" t="str">
        <v/>
      </c>
      <c r="F1272" s="102" t="str">
        <v/>
      </c>
      <c r="O1272" s="99">
        <v>21</v>
      </c>
      <c r="P1272" s="99" t="s">
        <v>212</v>
      </c>
      <c r="Q1272" s="99" t="s">
        <v>259</v>
      </c>
      <c r="R1272" s="99">
        <v>6</v>
      </c>
      <c r="S1272" s="99" t="s">
        <v>270</v>
      </c>
      <c r="T1272" s="101" t="s">
        <v>271</v>
      </c>
      <c r="U1272" s="100">
        <v>13.2743158321107</v>
      </c>
    </row>
    <row r="1273" spans="2:21" x14ac:dyDescent="0.25">
      <c r="B1273" s="88" t="str">
        <v/>
      </c>
      <c r="C1273" s="88" t="str">
        <v/>
      </c>
      <c r="D1273" s="88" t="str">
        <v/>
      </c>
      <c r="F1273" s="102" t="str">
        <v/>
      </c>
      <c r="O1273" s="99">
        <v>21</v>
      </c>
      <c r="P1273" s="99" t="s">
        <v>212</v>
      </c>
      <c r="Q1273" s="99" t="s">
        <v>259</v>
      </c>
      <c r="R1273" s="99">
        <v>7</v>
      </c>
      <c r="S1273" s="99" t="s">
        <v>272</v>
      </c>
      <c r="T1273" s="101" t="s">
        <v>273</v>
      </c>
      <c r="U1273" s="100">
        <v>19.940317474631499</v>
      </c>
    </row>
    <row r="1274" spans="2:21" x14ac:dyDescent="0.25">
      <c r="B1274" s="88" t="str">
        <v/>
      </c>
      <c r="C1274" s="88" t="str">
        <v/>
      </c>
      <c r="D1274" s="88" t="str">
        <v/>
      </c>
      <c r="F1274" s="102" t="str">
        <v/>
      </c>
      <c r="O1274" s="99">
        <v>21</v>
      </c>
      <c r="P1274" s="99" t="s">
        <v>212</v>
      </c>
      <c r="Q1274" s="99" t="s">
        <v>259</v>
      </c>
      <c r="R1274" s="99">
        <v>8</v>
      </c>
      <c r="S1274" s="99" t="s">
        <v>280</v>
      </c>
      <c r="T1274" s="101" t="s">
        <v>281</v>
      </c>
      <c r="U1274" s="100">
        <v>13.558011110903898</v>
      </c>
    </row>
    <row r="1275" spans="2:21" x14ac:dyDescent="0.25">
      <c r="B1275" s="88" t="str">
        <v/>
      </c>
      <c r="C1275" s="88" t="str">
        <v/>
      </c>
      <c r="D1275" s="88" t="str">
        <v/>
      </c>
      <c r="F1275" s="102" t="str">
        <v/>
      </c>
      <c r="O1275" s="99">
        <v>21</v>
      </c>
      <c r="P1275" s="99" t="s">
        <v>212</v>
      </c>
      <c r="Q1275" s="99" t="s">
        <v>259</v>
      </c>
      <c r="R1275" s="99">
        <v>9</v>
      </c>
      <c r="S1275" s="99" t="s">
        <v>274</v>
      </c>
      <c r="T1275" s="101" t="s">
        <v>275</v>
      </c>
      <c r="U1275" s="100">
        <v>15.799562480944701</v>
      </c>
    </row>
    <row r="1276" spans="2:21" x14ac:dyDescent="0.25">
      <c r="B1276" s="88" t="str">
        <v/>
      </c>
      <c r="C1276" s="88" t="str">
        <v/>
      </c>
      <c r="D1276" s="88" t="str">
        <v/>
      </c>
      <c r="F1276" s="102" t="str">
        <v/>
      </c>
      <c r="O1276" s="99">
        <v>21</v>
      </c>
      <c r="P1276" s="99" t="s">
        <v>212</v>
      </c>
      <c r="Q1276" s="99" t="s">
        <v>259</v>
      </c>
      <c r="R1276" s="99">
        <v>10</v>
      </c>
      <c r="S1276" s="99" t="s">
        <v>282</v>
      </c>
      <c r="T1276" s="101" t="s">
        <v>283</v>
      </c>
      <c r="U1276" s="100">
        <v>23.295837267428499</v>
      </c>
    </row>
    <row r="1277" spans="2:21" x14ac:dyDescent="0.25">
      <c r="B1277" s="88" t="str">
        <v/>
      </c>
      <c r="C1277" s="88" t="str">
        <v/>
      </c>
      <c r="D1277" s="88" t="str">
        <v/>
      </c>
      <c r="F1277" s="102" t="str">
        <v/>
      </c>
      <c r="O1277" s="99">
        <v>21</v>
      </c>
      <c r="P1277" s="99" t="s">
        <v>212</v>
      </c>
      <c r="Q1277" s="99" t="s">
        <v>259</v>
      </c>
      <c r="R1277" s="99">
        <v>11</v>
      </c>
      <c r="S1277" s="99" t="s">
        <v>276</v>
      </c>
      <c r="T1277" s="101" t="s">
        <v>277</v>
      </c>
      <c r="U1277" s="100">
        <v>23.172796921497298</v>
      </c>
    </row>
    <row r="1278" spans="2:21" x14ac:dyDescent="0.25">
      <c r="B1278" s="88" t="str">
        <v/>
      </c>
      <c r="C1278" s="88" t="str">
        <v/>
      </c>
      <c r="D1278" s="88" t="str">
        <v/>
      </c>
      <c r="F1278" s="102" t="str">
        <v/>
      </c>
      <c r="O1278" s="99">
        <v>21</v>
      </c>
      <c r="P1278" s="99" t="s">
        <v>212</v>
      </c>
      <c r="Q1278" s="99" t="s">
        <v>259</v>
      </c>
      <c r="R1278" s="99">
        <v>12</v>
      </c>
      <c r="S1278" s="99" t="s">
        <v>284</v>
      </c>
      <c r="T1278" s="101" t="s">
        <v>285</v>
      </c>
      <c r="U1278" s="100">
        <v>27.5034551858665</v>
      </c>
    </row>
    <row r="1279" spans="2:21" x14ac:dyDescent="0.25">
      <c r="B1279" s="88" t="str">
        <v/>
      </c>
      <c r="C1279" s="88" t="str">
        <v/>
      </c>
      <c r="D1279" s="88" t="str">
        <v/>
      </c>
      <c r="F1279" s="102" t="str">
        <v/>
      </c>
      <c r="O1279" s="99">
        <v>21</v>
      </c>
      <c r="P1279" s="99" t="s">
        <v>212</v>
      </c>
      <c r="Q1279" s="99" t="s">
        <v>259</v>
      </c>
      <c r="R1279" s="99">
        <v>13</v>
      </c>
      <c r="S1279" s="99" t="s">
        <v>278</v>
      </c>
      <c r="T1279" s="101" t="s">
        <v>279</v>
      </c>
      <c r="U1279" s="100">
        <v>13.4563107412426</v>
      </c>
    </row>
    <row r="1280" spans="2:21" x14ac:dyDescent="0.25">
      <c r="B1280" s="88" t="str">
        <v/>
      </c>
      <c r="C1280" s="88" t="str">
        <v/>
      </c>
      <c r="D1280" s="88" t="str">
        <v/>
      </c>
      <c r="F1280" s="102" t="str">
        <v/>
      </c>
      <c r="O1280" s="99">
        <v>21</v>
      </c>
      <c r="P1280" s="99" t="s">
        <v>212</v>
      </c>
      <c r="Q1280" s="99" t="s">
        <v>259</v>
      </c>
      <c r="R1280" s="99">
        <v>14</v>
      </c>
      <c r="S1280" s="99" t="s">
        <v>286</v>
      </c>
      <c r="T1280" s="101" t="s">
        <v>287</v>
      </c>
      <c r="U1280" s="100">
        <v>17.456227160355699</v>
      </c>
    </row>
    <row r="1281" spans="2:21" x14ac:dyDescent="0.25">
      <c r="B1281" s="88" t="str">
        <v/>
      </c>
      <c r="C1281" s="88" t="str">
        <v/>
      </c>
      <c r="D1281" s="88" t="str">
        <v/>
      </c>
      <c r="F1281" s="102" t="str">
        <v/>
      </c>
      <c r="O1281" s="99">
        <v>22</v>
      </c>
      <c r="P1281" s="99" t="s">
        <v>213</v>
      </c>
      <c r="Q1281" s="99" t="s">
        <v>259</v>
      </c>
      <c r="R1281" s="99">
        <v>1</v>
      </c>
      <c r="S1281" s="99" t="s">
        <v>260</v>
      </c>
      <c r="T1281" s="101" t="s">
        <v>261</v>
      </c>
      <c r="U1281" s="100">
        <v>2.1281931805811598</v>
      </c>
    </row>
    <row r="1282" spans="2:21" x14ac:dyDescent="0.25">
      <c r="B1282" s="88" t="str">
        <v/>
      </c>
      <c r="C1282" s="88" t="str">
        <v/>
      </c>
      <c r="D1282" s="88" t="str">
        <v/>
      </c>
      <c r="F1282" s="102" t="str">
        <v/>
      </c>
      <c r="O1282" s="99">
        <v>22</v>
      </c>
      <c r="P1282" s="99" t="s">
        <v>213</v>
      </c>
      <c r="Q1282" s="99" t="s">
        <v>259</v>
      </c>
      <c r="R1282" s="99">
        <v>2</v>
      </c>
      <c r="S1282" s="99" t="s">
        <v>262</v>
      </c>
      <c r="T1282" s="101" t="s">
        <v>263</v>
      </c>
      <c r="U1282" s="100">
        <v>8.0815795203342606</v>
      </c>
    </row>
    <row r="1283" spans="2:21" x14ac:dyDescent="0.25">
      <c r="B1283" s="88" t="str">
        <v/>
      </c>
      <c r="C1283" s="88" t="str">
        <v/>
      </c>
      <c r="D1283" s="88" t="str">
        <v/>
      </c>
      <c r="F1283" s="102" t="str">
        <v/>
      </c>
      <c r="O1283" s="99">
        <v>22</v>
      </c>
      <c r="P1283" s="99" t="s">
        <v>213</v>
      </c>
      <c r="Q1283" s="99" t="s">
        <v>259</v>
      </c>
      <c r="R1283" s="99">
        <v>3</v>
      </c>
      <c r="S1283" s="99" t="s">
        <v>264</v>
      </c>
      <c r="T1283" s="101" t="s">
        <v>265</v>
      </c>
      <c r="U1283" s="100">
        <v>9.7152122826420193</v>
      </c>
    </row>
    <row r="1284" spans="2:21" x14ac:dyDescent="0.25">
      <c r="B1284" s="88" t="str">
        <v/>
      </c>
      <c r="C1284" s="88" t="str">
        <v/>
      </c>
      <c r="D1284" s="88" t="str">
        <v/>
      </c>
      <c r="F1284" s="102" t="str">
        <v/>
      </c>
      <c r="O1284" s="99">
        <v>22</v>
      </c>
      <c r="P1284" s="99" t="s">
        <v>213</v>
      </c>
      <c r="Q1284" s="99" t="s">
        <v>259</v>
      </c>
      <c r="R1284" s="99">
        <v>4</v>
      </c>
      <c r="S1284" s="99" t="s">
        <v>266</v>
      </c>
      <c r="T1284" s="101" t="s">
        <v>267</v>
      </c>
      <c r="U1284" s="100">
        <v>10.8545485143942</v>
      </c>
    </row>
    <row r="1285" spans="2:21" x14ac:dyDescent="0.25">
      <c r="B1285" s="88" t="str">
        <v/>
      </c>
      <c r="C1285" s="88" t="str">
        <v/>
      </c>
      <c r="D1285" s="88" t="str">
        <v/>
      </c>
      <c r="F1285" s="102" t="str">
        <v/>
      </c>
      <c r="O1285" s="99">
        <v>22</v>
      </c>
      <c r="P1285" s="99" t="s">
        <v>213</v>
      </c>
      <c r="Q1285" s="99" t="s">
        <v>259</v>
      </c>
      <c r="R1285" s="99">
        <v>5</v>
      </c>
      <c r="S1285" s="99" t="s">
        <v>268</v>
      </c>
      <c r="T1285" s="101" t="s">
        <v>269</v>
      </c>
      <c r="U1285" s="100">
        <v>10.142267157459301</v>
      </c>
    </row>
    <row r="1286" spans="2:21" x14ac:dyDescent="0.25">
      <c r="B1286" s="88" t="str">
        <v/>
      </c>
      <c r="C1286" s="88" t="str">
        <v/>
      </c>
      <c r="D1286" s="88" t="str">
        <v/>
      </c>
      <c r="F1286" s="102" t="str">
        <v/>
      </c>
      <c r="O1286" s="99">
        <v>22</v>
      </c>
      <c r="P1286" s="99" t="s">
        <v>213</v>
      </c>
      <c r="Q1286" s="99" t="s">
        <v>259</v>
      </c>
      <c r="R1286" s="99">
        <v>6</v>
      </c>
      <c r="S1286" s="99" t="s">
        <v>270</v>
      </c>
      <c r="T1286" s="101" t="s">
        <v>271</v>
      </c>
      <c r="U1286" s="100">
        <v>13.2743158321107</v>
      </c>
    </row>
    <row r="1287" spans="2:21" x14ac:dyDescent="0.25">
      <c r="B1287" s="88" t="str">
        <v/>
      </c>
      <c r="C1287" s="88" t="str">
        <v/>
      </c>
      <c r="D1287" s="88" t="str">
        <v/>
      </c>
      <c r="F1287" s="102" t="str">
        <v/>
      </c>
      <c r="O1287" s="99">
        <v>22</v>
      </c>
      <c r="P1287" s="99" t="s">
        <v>213</v>
      </c>
      <c r="Q1287" s="99" t="s">
        <v>259</v>
      </c>
      <c r="R1287" s="99">
        <v>7</v>
      </c>
      <c r="S1287" s="99" t="s">
        <v>272</v>
      </c>
      <c r="T1287" s="101" t="s">
        <v>273</v>
      </c>
      <c r="U1287" s="100">
        <v>19.940317474631499</v>
      </c>
    </row>
    <row r="1288" spans="2:21" x14ac:dyDescent="0.25">
      <c r="B1288" s="88" t="str">
        <v/>
      </c>
      <c r="C1288" s="88" t="str">
        <v/>
      </c>
      <c r="D1288" s="88" t="str">
        <v/>
      </c>
      <c r="F1288" s="102" t="str">
        <v/>
      </c>
      <c r="O1288" s="99">
        <v>22</v>
      </c>
      <c r="P1288" s="99" t="s">
        <v>213</v>
      </c>
      <c r="Q1288" s="99" t="s">
        <v>259</v>
      </c>
      <c r="R1288" s="99">
        <v>8</v>
      </c>
      <c r="S1288" s="99" t="s">
        <v>280</v>
      </c>
      <c r="T1288" s="101" t="s">
        <v>281</v>
      </c>
      <c r="U1288" s="100">
        <v>13.558011110903898</v>
      </c>
    </row>
    <row r="1289" spans="2:21" x14ac:dyDescent="0.25">
      <c r="B1289" s="88" t="str">
        <v/>
      </c>
      <c r="C1289" s="88" t="str">
        <v/>
      </c>
      <c r="D1289" s="88" t="str">
        <v/>
      </c>
      <c r="F1289" s="102" t="str">
        <v/>
      </c>
      <c r="O1289" s="99">
        <v>22</v>
      </c>
      <c r="P1289" s="99" t="s">
        <v>213</v>
      </c>
      <c r="Q1289" s="99" t="s">
        <v>259</v>
      </c>
      <c r="R1289" s="99">
        <v>9</v>
      </c>
      <c r="S1289" s="99" t="s">
        <v>274</v>
      </c>
      <c r="T1289" s="101" t="s">
        <v>275</v>
      </c>
      <c r="U1289" s="100">
        <v>15.799562480944701</v>
      </c>
    </row>
    <row r="1290" spans="2:21" x14ac:dyDescent="0.25">
      <c r="B1290" s="88" t="str">
        <v/>
      </c>
      <c r="C1290" s="88" t="str">
        <v/>
      </c>
      <c r="D1290" s="88" t="str">
        <v/>
      </c>
      <c r="F1290" s="102" t="str">
        <v/>
      </c>
      <c r="O1290" s="99">
        <v>22</v>
      </c>
      <c r="P1290" s="99" t="s">
        <v>213</v>
      </c>
      <c r="Q1290" s="99" t="s">
        <v>259</v>
      </c>
      <c r="R1290" s="99">
        <v>10</v>
      </c>
      <c r="S1290" s="99" t="s">
        <v>282</v>
      </c>
      <c r="T1290" s="101" t="s">
        <v>283</v>
      </c>
      <c r="U1290" s="100">
        <v>23.295837267428499</v>
      </c>
    </row>
    <row r="1291" spans="2:21" x14ac:dyDescent="0.25">
      <c r="B1291" s="88" t="str">
        <v/>
      </c>
      <c r="C1291" s="88" t="str">
        <v/>
      </c>
      <c r="D1291" s="88" t="str">
        <v/>
      </c>
      <c r="F1291" s="102" t="str">
        <v/>
      </c>
      <c r="O1291" s="99">
        <v>22</v>
      </c>
      <c r="P1291" s="99" t="s">
        <v>213</v>
      </c>
      <c r="Q1291" s="99" t="s">
        <v>259</v>
      </c>
      <c r="R1291" s="99">
        <v>11</v>
      </c>
      <c r="S1291" s="99" t="s">
        <v>276</v>
      </c>
      <c r="T1291" s="101" t="s">
        <v>277</v>
      </c>
      <c r="U1291" s="100">
        <v>23.172796921497298</v>
      </c>
    </row>
    <row r="1292" spans="2:21" x14ac:dyDescent="0.25">
      <c r="B1292" s="88" t="str">
        <v/>
      </c>
      <c r="C1292" s="88" t="str">
        <v/>
      </c>
      <c r="D1292" s="88" t="str">
        <v/>
      </c>
      <c r="F1292" s="102" t="str">
        <v/>
      </c>
      <c r="O1292" s="99">
        <v>22</v>
      </c>
      <c r="P1292" s="99" t="s">
        <v>213</v>
      </c>
      <c r="Q1292" s="99" t="s">
        <v>259</v>
      </c>
      <c r="R1292" s="99">
        <v>12</v>
      </c>
      <c r="S1292" s="99" t="s">
        <v>284</v>
      </c>
      <c r="T1292" s="101" t="s">
        <v>285</v>
      </c>
      <c r="U1292" s="100">
        <v>27.5034551858665</v>
      </c>
    </row>
    <row r="1293" spans="2:21" x14ac:dyDescent="0.25">
      <c r="B1293" s="88" t="str">
        <v/>
      </c>
      <c r="C1293" s="88" t="str">
        <v/>
      </c>
      <c r="D1293" s="88" t="str">
        <v/>
      </c>
      <c r="F1293" s="102" t="str">
        <v/>
      </c>
      <c r="O1293" s="99">
        <v>22</v>
      </c>
      <c r="P1293" s="99" t="s">
        <v>213</v>
      </c>
      <c r="Q1293" s="99" t="s">
        <v>259</v>
      </c>
      <c r="R1293" s="99">
        <v>13</v>
      </c>
      <c r="S1293" s="99" t="s">
        <v>278</v>
      </c>
      <c r="T1293" s="101" t="s">
        <v>279</v>
      </c>
      <c r="U1293" s="100">
        <v>13.4563107412426</v>
      </c>
    </row>
    <row r="1294" spans="2:21" x14ac:dyDescent="0.25">
      <c r="B1294" s="88" t="str">
        <v/>
      </c>
      <c r="C1294" s="88" t="str">
        <v/>
      </c>
      <c r="D1294" s="88" t="str">
        <v/>
      </c>
      <c r="F1294" s="102" t="str">
        <v/>
      </c>
      <c r="O1294" s="99">
        <v>22</v>
      </c>
      <c r="P1294" s="99" t="s">
        <v>213</v>
      </c>
      <c r="Q1294" s="99" t="s">
        <v>259</v>
      </c>
      <c r="R1294" s="99">
        <v>14</v>
      </c>
      <c r="S1294" s="99" t="s">
        <v>286</v>
      </c>
      <c r="T1294" s="101" t="s">
        <v>287</v>
      </c>
      <c r="U1294" s="100">
        <v>17.456227160355699</v>
      </c>
    </row>
    <row r="1295" spans="2:21" x14ac:dyDescent="0.25">
      <c r="B1295" s="88" t="str">
        <v/>
      </c>
      <c r="C1295" s="88" t="str">
        <v/>
      </c>
      <c r="D1295" s="88" t="str">
        <v/>
      </c>
      <c r="F1295" s="102" t="str">
        <v/>
      </c>
      <c r="O1295" s="99">
        <v>23</v>
      </c>
      <c r="P1295" s="99" t="s">
        <v>214</v>
      </c>
      <c r="Q1295" s="99" t="s">
        <v>259</v>
      </c>
      <c r="R1295" s="99">
        <v>1</v>
      </c>
      <c r="S1295" s="99" t="s">
        <v>260</v>
      </c>
      <c r="T1295" s="101" t="s">
        <v>261</v>
      </c>
      <c r="U1295" s="100">
        <v>2.1281931805811598</v>
      </c>
    </row>
    <row r="1296" spans="2:21" x14ac:dyDescent="0.25">
      <c r="B1296" s="88" t="str">
        <v/>
      </c>
      <c r="C1296" s="88" t="str">
        <v/>
      </c>
      <c r="D1296" s="88" t="str">
        <v/>
      </c>
      <c r="F1296" s="102" t="str">
        <v/>
      </c>
      <c r="O1296" s="99">
        <v>23</v>
      </c>
      <c r="P1296" s="99" t="s">
        <v>214</v>
      </c>
      <c r="Q1296" s="99" t="s">
        <v>259</v>
      </c>
      <c r="R1296" s="99">
        <v>2</v>
      </c>
      <c r="S1296" s="99" t="s">
        <v>262</v>
      </c>
      <c r="T1296" s="101" t="s">
        <v>263</v>
      </c>
      <c r="U1296" s="100">
        <v>8.0815795203342606</v>
      </c>
    </row>
    <row r="1297" spans="2:21" x14ac:dyDescent="0.25">
      <c r="B1297" s="88" t="str">
        <v/>
      </c>
      <c r="C1297" s="88" t="str">
        <v/>
      </c>
      <c r="D1297" s="88" t="str">
        <v/>
      </c>
      <c r="F1297" s="102" t="str">
        <v/>
      </c>
      <c r="O1297" s="99">
        <v>23</v>
      </c>
      <c r="P1297" s="99" t="s">
        <v>214</v>
      </c>
      <c r="Q1297" s="99" t="s">
        <v>259</v>
      </c>
      <c r="R1297" s="99">
        <v>3</v>
      </c>
      <c r="S1297" s="99" t="s">
        <v>264</v>
      </c>
      <c r="T1297" s="101" t="s">
        <v>265</v>
      </c>
      <c r="U1297" s="100">
        <v>9.7152122826420193</v>
      </c>
    </row>
    <row r="1298" spans="2:21" x14ac:dyDescent="0.25">
      <c r="B1298" s="88" t="str">
        <v/>
      </c>
      <c r="C1298" s="88" t="str">
        <v/>
      </c>
      <c r="D1298" s="88" t="str">
        <v/>
      </c>
      <c r="F1298" s="102" t="str">
        <v/>
      </c>
      <c r="O1298" s="99">
        <v>23</v>
      </c>
      <c r="P1298" s="99" t="s">
        <v>214</v>
      </c>
      <c r="Q1298" s="99" t="s">
        <v>259</v>
      </c>
      <c r="R1298" s="99">
        <v>4</v>
      </c>
      <c r="S1298" s="99" t="s">
        <v>266</v>
      </c>
      <c r="T1298" s="101" t="s">
        <v>267</v>
      </c>
      <c r="U1298" s="100">
        <v>10.8545485143942</v>
      </c>
    </row>
    <row r="1299" spans="2:21" x14ac:dyDescent="0.25">
      <c r="B1299" s="88" t="str">
        <v/>
      </c>
      <c r="C1299" s="88" t="str">
        <v/>
      </c>
      <c r="D1299" s="88" t="str">
        <v/>
      </c>
      <c r="F1299" s="102" t="str">
        <v/>
      </c>
      <c r="O1299" s="99">
        <v>23</v>
      </c>
      <c r="P1299" s="99" t="s">
        <v>214</v>
      </c>
      <c r="Q1299" s="99" t="s">
        <v>259</v>
      </c>
      <c r="R1299" s="99">
        <v>5</v>
      </c>
      <c r="S1299" s="99" t="s">
        <v>268</v>
      </c>
      <c r="T1299" s="101" t="s">
        <v>269</v>
      </c>
      <c r="U1299" s="100">
        <v>10.142267157459301</v>
      </c>
    </row>
    <row r="1300" spans="2:21" x14ac:dyDescent="0.25">
      <c r="B1300" s="88" t="str">
        <v/>
      </c>
      <c r="C1300" s="88" t="str">
        <v/>
      </c>
      <c r="D1300" s="88" t="str">
        <v/>
      </c>
      <c r="F1300" s="102" t="str">
        <v/>
      </c>
      <c r="O1300" s="99">
        <v>23</v>
      </c>
      <c r="P1300" s="99" t="s">
        <v>214</v>
      </c>
      <c r="Q1300" s="99" t="s">
        <v>259</v>
      </c>
      <c r="R1300" s="99">
        <v>6</v>
      </c>
      <c r="S1300" s="99" t="s">
        <v>270</v>
      </c>
      <c r="T1300" s="101" t="s">
        <v>271</v>
      </c>
      <c r="U1300" s="100">
        <v>13.2743158321107</v>
      </c>
    </row>
    <row r="1301" spans="2:21" x14ac:dyDescent="0.25">
      <c r="B1301" s="88" t="str">
        <v/>
      </c>
      <c r="C1301" s="88" t="str">
        <v/>
      </c>
      <c r="D1301" s="88" t="str">
        <v/>
      </c>
      <c r="F1301" s="102" t="str">
        <v/>
      </c>
      <c r="O1301" s="99">
        <v>23</v>
      </c>
      <c r="P1301" s="99" t="s">
        <v>214</v>
      </c>
      <c r="Q1301" s="99" t="s">
        <v>259</v>
      </c>
      <c r="R1301" s="99">
        <v>7</v>
      </c>
      <c r="S1301" s="99" t="s">
        <v>272</v>
      </c>
      <c r="T1301" s="101" t="s">
        <v>273</v>
      </c>
      <c r="U1301" s="100">
        <v>19.940317474631499</v>
      </c>
    </row>
    <row r="1302" spans="2:21" x14ac:dyDescent="0.25">
      <c r="B1302" s="88" t="str">
        <v/>
      </c>
      <c r="C1302" s="88" t="str">
        <v/>
      </c>
      <c r="D1302" s="88" t="str">
        <v/>
      </c>
      <c r="F1302" s="102" t="str">
        <v/>
      </c>
      <c r="O1302" s="99">
        <v>23</v>
      </c>
      <c r="P1302" s="99" t="s">
        <v>214</v>
      </c>
      <c r="Q1302" s="99" t="s">
        <v>259</v>
      </c>
      <c r="R1302" s="99">
        <v>8</v>
      </c>
      <c r="S1302" s="99" t="s">
        <v>280</v>
      </c>
      <c r="T1302" s="101" t="s">
        <v>281</v>
      </c>
      <c r="U1302" s="100">
        <v>13.558011110903898</v>
      </c>
    </row>
    <row r="1303" spans="2:21" x14ac:dyDescent="0.25">
      <c r="B1303" s="88" t="str">
        <v/>
      </c>
      <c r="C1303" s="88" t="str">
        <v/>
      </c>
      <c r="D1303" s="88" t="str">
        <v/>
      </c>
      <c r="F1303" s="102" t="str">
        <v/>
      </c>
      <c r="O1303" s="99">
        <v>23</v>
      </c>
      <c r="P1303" s="99" t="s">
        <v>214</v>
      </c>
      <c r="Q1303" s="99" t="s">
        <v>259</v>
      </c>
      <c r="R1303" s="99">
        <v>9</v>
      </c>
      <c r="S1303" s="99" t="s">
        <v>274</v>
      </c>
      <c r="T1303" s="101" t="s">
        <v>275</v>
      </c>
      <c r="U1303" s="100">
        <v>15.799562480944701</v>
      </c>
    </row>
    <row r="1304" spans="2:21" x14ac:dyDescent="0.25">
      <c r="B1304" s="88" t="str">
        <v/>
      </c>
      <c r="C1304" s="88" t="str">
        <v/>
      </c>
      <c r="D1304" s="88" t="str">
        <v/>
      </c>
      <c r="F1304" s="102" t="str">
        <v/>
      </c>
      <c r="O1304" s="99">
        <v>23</v>
      </c>
      <c r="P1304" s="99" t="s">
        <v>214</v>
      </c>
      <c r="Q1304" s="99" t="s">
        <v>259</v>
      </c>
      <c r="R1304" s="99">
        <v>10</v>
      </c>
      <c r="S1304" s="99" t="s">
        <v>282</v>
      </c>
      <c r="T1304" s="101" t="s">
        <v>283</v>
      </c>
      <c r="U1304" s="100">
        <v>23.295837267428499</v>
      </c>
    </row>
    <row r="1305" spans="2:21" x14ac:dyDescent="0.25">
      <c r="B1305" s="88" t="str">
        <v/>
      </c>
      <c r="C1305" s="88" t="str">
        <v/>
      </c>
      <c r="D1305" s="88" t="str">
        <v/>
      </c>
      <c r="F1305" s="102" t="str">
        <v/>
      </c>
      <c r="O1305" s="99">
        <v>23</v>
      </c>
      <c r="P1305" s="99" t="s">
        <v>214</v>
      </c>
      <c r="Q1305" s="99" t="s">
        <v>259</v>
      </c>
      <c r="R1305" s="99">
        <v>11</v>
      </c>
      <c r="S1305" s="99" t="s">
        <v>276</v>
      </c>
      <c r="T1305" s="101" t="s">
        <v>277</v>
      </c>
      <c r="U1305" s="100">
        <v>23.172796921497298</v>
      </c>
    </row>
    <row r="1306" spans="2:21" x14ac:dyDescent="0.25">
      <c r="B1306" s="88" t="str">
        <v/>
      </c>
      <c r="C1306" s="88" t="str">
        <v/>
      </c>
      <c r="D1306" s="88" t="str">
        <v/>
      </c>
      <c r="F1306" s="102" t="str">
        <v/>
      </c>
      <c r="O1306" s="99">
        <v>23</v>
      </c>
      <c r="P1306" s="99" t="s">
        <v>214</v>
      </c>
      <c r="Q1306" s="99" t="s">
        <v>259</v>
      </c>
      <c r="R1306" s="99">
        <v>12</v>
      </c>
      <c r="S1306" s="99" t="s">
        <v>284</v>
      </c>
      <c r="T1306" s="101" t="s">
        <v>285</v>
      </c>
      <c r="U1306" s="100">
        <v>27.5034551858665</v>
      </c>
    </row>
    <row r="1307" spans="2:21" x14ac:dyDescent="0.25">
      <c r="B1307" s="88" t="str">
        <v/>
      </c>
      <c r="C1307" s="88" t="str">
        <v/>
      </c>
      <c r="D1307" s="88" t="str">
        <v/>
      </c>
      <c r="F1307" s="102" t="str">
        <v/>
      </c>
      <c r="O1307" s="99">
        <v>23</v>
      </c>
      <c r="P1307" s="99" t="s">
        <v>214</v>
      </c>
      <c r="Q1307" s="99" t="s">
        <v>259</v>
      </c>
      <c r="R1307" s="99">
        <v>13</v>
      </c>
      <c r="S1307" s="99" t="s">
        <v>278</v>
      </c>
      <c r="T1307" s="101" t="s">
        <v>279</v>
      </c>
      <c r="U1307" s="100">
        <v>13.4563107412426</v>
      </c>
    </row>
    <row r="1308" spans="2:21" x14ac:dyDescent="0.25">
      <c r="B1308" s="88" t="str">
        <v/>
      </c>
      <c r="C1308" s="88" t="str">
        <v/>
      </c>
      <c r="D1308" s="88" t="str">
        <v/>
      </c>
      <c r="F1308" s="102" t="str">
        <v/>
      </c>
      <c r="O1308" s="99">
        <v>23</v>
      </c>
      <c r="P1308" s="99" t="s">
        <v>214</v>
      </c>
      <c r="Q1308" s="99" t="s">
        <v>259</v>
      </c>
      <c r="R1308" s="99">
        <v>14</v>
      </c>
      <c r="S1308" s="99" t="s">
        <v>286</v>
      </c>
      <c r="T1308" s="101" t="s">
        <v>287</v>
      </c>
      <c r="U1308" s="100">
        <v>17.456227160355699</v>
      </c>
    </row>
    <row r="1309" spans="2:21" x14ac:dyDescent="0.25">
      <c r="B1309" s="88" t="str">
        <v/>
      </c>
      <c r="C1309" s="88" t="str">
        <v/>
      </c>
      <c r="D1309" s="88" t="str">
        <v/>
      </c>
      <c r="F1309" s="102" t="str">
        <v/>
      </c>
      <c r="O1309" s="99">
        <v>24</v>
      </c>
      <c r="P1309" s="99" t="s">
        <v>215</v>
      </c>
      <c r="Q1309" s="99" t="s">
        <v>259</v>
      </c>
      <c r="R1309" s="99">
        <v>1</v>
      </c>
      <c r="S1309" s="99" t="s">
        <v>260</v>
      </c>
      <c r="T1309" s="101" t="s">
        <v>261</v>
      </c>
      <c r="U1309" s="100">
        <v>2.1281931805811598</v>
      </c>
    </row>
    <row r="1310" spans="2:21" x14ac:dyDescent="0.25">
      <c r="B1310" s="88" t="str">
        <v/>
      </c>
      <c r="C1310" s="88" t="str">
        <v/>
      </c>
      <c r="D1310" s="88" t="str">
        <v/>
      </c>
      <c r="F1310" s="102" t="str">
        <v/>
      </c>
      <c r="O1310" s="99">
        <v>24</v>
      </c>
      <c r="P1310" s="99" t="s">
        <v>215</v>
      </c>
      <c r="Q1310" s="99" t="s">
        <v>259</v>
      </c>
      <c r="R1310" s="99">
        <v>2</v>
      </c>
      <c r="S1310" s="99" t="s">
        <v>262</v>
      </c>
      <c r="T1310" s="101" t="s">
        <v>263</v>
      </c>
      <c r="U1310" s="100">
        <v>8.0815795203342606</v>
      </c>
    </row>
    <row r="1311" spans="2:21" x14ac:dyDescent="0.25">
      <c r="B1311" s="88" t="str">
        <v/>
      </c>
      <c r="C1311" s="88" t="str">
        <v/>
      </c>
      <c r="D1311" s="88" t="str">
        <v/>
      </c>
      <c r="F1311" s="102" t="str">
        <v/>
      </c>
      <c r="O1311" s="99">
        <v>24</v>
      </c>
      <c r="P1311" s="99" t="s">
        <v>215</v>
      </c>
      <c r="Q1311" s="99" t="s">
        <v>259</v>
      </c>
      <c r="R1311" s="99">
        <v>3</v>
      </c>
      <c r="S1311" s="99" t="s">
        <v>264</v>
      </c>
      <c r="T1311" s="101" t="s">
        <v>265</v>
      </c>
      <c r="U1311" s="100">
        <v>9.7152122826420193</v>
      </c>
    </row>
    <row r="1312" spans="2:21" x14ac:dyDescent="0.25">
      <c r="B1312" s="88" t="str">
        <v/>
      </c>
      <c r="C1312" s="88" t="str">
        <v/>
      </c>
      <c r="D1312" s="88" t="str">
        <v/>
      </c>
      <c r="F1312" s="102" t="str">
        <v/>
      </c>
      <c r="O1312" s="99">
        <v>24</v>
      </c>
      <c r="P1312" s="99" t="s">
        <v>215</v>
      </c>
      <c r="Q1312" s="99" t="s">
        <v>259</v>
      </c>
      <c r="R1312" s="99">
        <v>4</v>
      </c>
      <c r="S1312" s="99" t="s">
        <v>266</v>
      </c>
      <c r="T1312" s="101" t="s">
        <v>267</v>
      </c>
      <c r="U1312" s="100">
        <v>10.8545485143942</v>
      </c>
    </row>
    <row r="1313" spans="2:21" x14ac:dyDescent="0.25">
      <c r="B1313" s="88" t="str">
        <v/>
      </c>
      <c r="C1313" s="88" t="str">
        <v/>
      </c>
      <c r="D1313" s="88" t="str">
        <v/>
      </c>
      <c r="F1313" s="102" t="str">
        <v/>
      </c>
      <c r="O1313" s="99">
        <v>24</v>
      </c>
      <c r="P1313" s="99" t="s">
        <v>215</v>
      </c>
      <c r="Q1313" s="99" t="s">
        <v>259</v>
      </c>
      <c r="R1313" s="99">
        <v>5</v>
      </c>
      <c r="S1313" s="99" t="s">
        <v>268</v>
      </c>
      <c r="T1313" s="101" t="s">
        <v>269</v>
      </c>
      <c r="U1313" s="100">
        <v>10.142267157459301</v>
      </c>
    </row>
    <row r="1314" spans="2:21" x14ac:dyDescent="0.25">
      <c r="B1314" s="88" t="str">
        <v/>
      </c>
      <c r="C1314" s="88" t="str">
        <v/>
      </c>
      <c r="D1314" s="88" t="str">
        <v/>
      </c>
      <c r="F1314" s="102" t="str">
        <v/>
      </c>
      <c r="O1314" s="99">
        <v>24</v>
      </c>
      <c r="P1314" s="99" t="s">
        <v>215</v>
      </c>
      <c r="Q1314" s="99" t="s">
        <v>259</v>
      </c>
      <c r="R1314" s="99">
        <v>6</v>
      </c>
      <c r="S1314" s="99" t="s">
        <v>270</v>
      </c>
      <c r="T1314" s="101" t="s">
        <v>271</v>
      </c>
      <c r="U1314" s="100">
        <v>13.2743158321107</v>
      </c>
    </row>
    <row r="1315" spans="2:21" x14ac:dyDescent="0.25">
      <c r="B1315" s="88" t="str">
        <v/>
      </c>
      <c r="C1315" s="88" t="str">
        <v/>
      </c>
      <c r="D1315" s="88" t="str">
        <v/>
      </c>
      <c r="F1315" s="102" t="str">
        <v/>
      </c>
      <c r="O1315" s="99">
        <v>24</v>
      </c>
      <c r="P1315" s="99" t="s">
        <v>215</v>
      </c>
      <c r="Q1315" s="99" t="s">
        <v>259</v>
      </c>
      <c r="R1315" s="99">
        <v>7</v>
      </c>
      <c r="S1315" s="99" t="s">
        <v>272</v>
      </c>
      <c r="T1315" s="101" t="s">
        <v>273</v>
      </c>
      <c r="U1315" s="100">
        <v>19.940317474631499</v>
      </c>
    </row>
    <row r="1316" spans="2:21" x14ac:dyDescent="0.25">
      <c r="B1316" s="88" t="str">
        <v/>
      </c>
      <c r="C1316" s="88" t="str">
        <v/>
      </c>
      <c r="D1316" s="88" t="str">
        <v/>
      </c>
      <c r="F1316" s="102" t="str">
        <v/>
      </c>
      <c r="O1316" s="99">
        <v>24</v>
      </c>
      <c r="P1316" s="99" t="s">
        <v>215</v>
      </c>
      <c r="Q1316" s="99" t="s">
        <v>259</v>
      </c>
      <c r="R1316" s="99">
        <v>8</v>
      </c>
      <c r="S1316" s="99" t="s">
        <v>280</v>
      </c>
      <c r="T1316" s="101" t="s">
        <v>281</v>
      </c>
      <c r="U1316" s="100">
        <v>13.558011110903898</v>
      </c>
    </row>
    <row r="1317" spans="2:21" x14ac:dyDescent="0.25">
      <c r="B1317" s="88" t="str">
        <v/>
      </c>
      <c r="C1317" s="88" t="str">
        <v/>
      </c>
      <c r="D1317" s="88" t="str">
        <v/>
      </c>
      <c r="F1317" s="102" t="str">
        <v/>
      </c>
      <c r="O1317" s="99">
        <v>24</v>
      </c>
      <c r="P1317" s="99" t="s">
        <v>215</v>
      </c>
      <c r="Q1317" s="99" t="s">
        <v>259</v>
      </c>
      <c r="R1317" s="99">
        <v>9</v>
      </c>
      <c r="S1317" s="99" t="s">
        <v>274</v>
      </c>
      <c r="T1317" s="101" t="s">
        <v>275</v>
      </c>
      <c r="U1317" s="100">
        <v>15.799562480944701</v>
      </c>
    </row>
    <row r="1318" spans="2:21" x14ac:dyDescent="0.25">
      <c r="B1318" s="88" t="str">
        <v/>
      </c>
      <c r="C1318" s="88" t="str">
        <v/>
      </c>
      <c r="D1318" s="88" t="str">
        <v/>
      </c>
      <c r="F1318" s="102" t="str">
        <v/>
      </c>
      <c r="O1318" s="99">
        <v>24</v>
      </c>
      <c r="P1318" s="99" t="s">
        <v>215</v>
      </c>
      <c r="Q1318" s="99" t="s">
        <v>259</v>
      </c>
      <c r="R1318" s="99">
        <v>10</v>
      </c>
      <c r="S1318" s="99" t="s">
        <v>282</v>
      </c>
      <c r="T1318" s="101" t="s">
        <v>283</v>
      </c>
      <c r="U1318" s="100">
        <v>23.295837267428499</v>
      </c>
    </row>
    <row r="1319" spans="2:21" x14ac:dyDescent="0.25">
      <c r="B1319" s="88" t="str">
        <v/>
      </c>
      <c r="C1319" s="88" t="str">
        <v/>
      </c>
      <c r="D1319" s="88" t="str">
        <v/>
      </c>
      <c r="F1319" s="102" t="str">
        <v/>
      </c>
      <c r="O1319" s="99">
        <v>24</v>
      </c>
      <c r="P1319" s="99" t="s">
        <v>215</v>
      </c>
      <c r="Q1319" s="99" t="s">
        <v>259</v>
      </c>
      <c r="R1319" s="99">
        <v>11</v>
      </c>
      <c r="S1319" s="99" t="s">
        <v>276</v>
      </c>
      <c r="T1319" s="101" t="s">
        <v>277</v>
      </c>
      <c r="U1319" s="100">
        <v>23.172796921497298</v>
      </c>
    </row>
    <row r="1320" spans="2:21" x14ac:dyDescent="0.25">
      <c r="B1320" s="88" t="str">
        <v/>
      </c>
      <c r="C1320" s="88" t="str">
        <v/>
      </c>
      <c r="D1320" s="88" t="str">
        <v/>
      </c>
      <c r="F1320" s="102" t="str">
        <v/>
      </c>
      <c r="O1320" s="99">
        <v>24</v>
      </c>
      <c r="P1320" s="99" t="s">
        <v>215</v>
      </c>
      <c r="Q1320" s="99" t="s">
        <v>259</v>
      </c>
      <c r="R1320" s="99">
        <v>12</v>
      </c>
      <c r="S1320" s="99" t="s">
        <v>284</v>
      </c>
      <c r="T1320" s="101" t="s">
        <v>285</v>
      </c>
      <c r="U1320" s="100">
        <v>27.5034551858665</v>
      </c>
    </row>
    <row r="1321" spans="2:21" x14ac:dyDescent="0.25">
      <c r="B1321" s="88" t="str">
        <v/>
      </c>
      <c r="C1321" s="88" t="str">
        <v/>
      </c>
      <c r="D1321" s="88" t="str">
        <v/>
      </c>
      <c r="F1321" s="102" t="str">
        <v/>
      </c>
      <c r="O1321" s="99">
        <v>24</v>
      </c>
      <c r="P1321" s="99" t="s">
        <v>215</v>
      </c>
      <c r="Q1321" s="99" t="s">
        <v>259</v>
      </c>
      <c r="R1321" s="99">
        <v>13</v>
      </c>
      <c r="S1321" s="99" t="s">
        <v>278</v>
      </c>
      <c r="T1321" s="101" t="s">
        <v>279</v>
      </c>
      <c r="U1321" s="100">
        <v>13.4563107412426</v>
      </c>
    </row>
    <row r="1322" spans="2:21" x14ac:dyDescent="0.25">
      <c r="B1322" s="88" t="str">
        <v/>
      </c>
      <c r="C1322" s="88" t="str">
        <v/>
      </c>
      <c r="D1322" s="88" t="str">
        <v/>
      </c>
      <c r="F1322" s="102" t="str">
        <v/>
      </c>
      <c r="O1322" s="99">
        <v>24</v>
      </c>
      <c r="P1322" s="99" t="s">
        <v>215</v>
      </c>
      <c r="Q1322" s="99" t="s">
        <v>259</v>
      </c>
      <c r="R1322" s="99">
        <v>14</v>
      </c>
      <c r="S1322" s="99" t="s">
        <v>286</v>
      </c>
      <c r="T1322" s="101" t="s">
        <v>287</v>
      </c>
      <c r="U1322" s="100">
        <v>17.456227160355699</v>
      </c>
    </row>
    <row r="1323" spans="2:21" x14ac:dyDescent="0.25">
      <c r="B1323" s="88" t="str">
        <v/>
      </c>
      <c r="C1323" s="88" t="str">
        <v/>
      </c>
      <c r="D1323" s="88" t="str">
        <v/>
      </c>
      <c r="F1323" s="102" t="str">
        <v/>
      </c>
      <c r="O1323" s="99">
        <v>25</v>
      </c>
      <c r="P1323" s="99" t="s">
        <v>216</v>
      </c>
      <c r="Q1323" s="99" t="s">
        <v>259</v>
      </c>
      <c r="R1323" s="99">
        <v>1</v>
      </c>
      <c r="S1323" s="99" t="s">
        <v>260</v>
      </c>
      <c r="T1323" s="101" t="s">
        <v>261</v>
      </c>
      <c r="U1323" s="100">
        <v>2.1281931805811598</v>
      </c>
    </row>
    <row r="1324" spans="2:21" x14ac:dyDescent="0.25">
      <c r="B1324" s="88" t="str">
        <v/>
      </c>
      <c r="C1324" s="88" t="str">
        <v/>
      </c>
      <c r="D1324" s="88" t="str">
        <v/>
      </c>
      <c r="F1324" s="102" t="str">
        <v/>
      </c>
      <c r="O1324" s="99">
        <v>25</v>
      </c>
      <c r="P1324" s="99" t="s">
        <v>216</v>
      </c>
      <c r="Q1324" s="99" t="s">
        <v>259</v>
      </c>
      <c r="R1324" s="99">
        <v>2</v>
      </c>
      <c r="S1324" s="99" t="s">
        <v>262</v>
      </c>
      <c r="T1324" s="101" t="s">
        <v>263</v>
      </c>
      <c r="U1324" s="100">
        <v>8.0815795203342606</v>
      </c>
    </row>
    <row r="1325" spans="2:21" x14ac:dyDescent="0.25">
      <c r="B1325" s="88" t="str">
        <v/>
      </c>
      <c r="C1325" s="88" t="str">
        <v/>
      </c>
      <c r="D1325" s="88" t="str">
        <v/>
      </c>
      <c r="F1325" s="102" t="str">
        <v/>
      </c>
      <c r="O1325" s="99">
        <v>25</v>
      </c>
      <c r="P1325" s="99" t="s">
        <v>216</v>
      </c>
      <c r="Q1325" s="99" t="s">
        <v>259</v>
      </c>
      <c r="R1325" s="99">
        <v>3</v>
      </c>
      <c r="S1325" s="99" t="s">
        <v>264</v>
      </c>
      <c r="T1325" s="101" t="s">
        <v>265</v>
      </c>
      <c r="U1325" s="100">
        <v>9.7152122826420193</v>
      </c>
    </row>
    <row r="1326" spans="2:21" x14ac:dyDescent="0.25">
      <c r="B1326" s="88" t="str">
        <v/>
      </c>
      <c r="C1326" s="88" t="str">
        <v/>
      </c>
      <c r="D1326" s="88" t="str">
        <v/>
      </c>
      <c r="F1326" s="102" t="str">
        <v/>
      </c>
      <c r="O1326" s="99">
        <v>25</v>
      </c>
      <c r="P1326" s="99" t="s">
        <v>216</v>
      </c>
      <c r="Q1326" s="99" t="s">
        <v>259</v>
      </c>
      <c r="R1326" s="99">
        <v>4</v>
      </c>
      <c r="S1326" s="99" t="s">
        <v>266</v>
      </c>
      <c r="T1326" s="101" t="s">
        <v>267</v>
      </c>
      <c r="U1326" s="100">
        <v>10.8545485143942</v>
      </c>
    </row>
    <row r="1327" spans="2:21" x14ac:dyDescent="0.25">
      <c r="B1327" s="88" t="str">
        <v/>
      </c>
      <c r="C1327" s="88" t="str">
        <v/>
      </c>
      <c r="D1327" s="88" t="str">
        <v/>
      </c>
      <c r="F1327" s="102" t="str">
        <v/>
      </c>
      <c r="O1327" s="99">
        <v>25</v>
      </c>
      <c r="P1327" s="99" t="s">
        <v>216</v>
      </c>
      <c r="Q1327" s="99" t="s">
        <v>259</v>
      </c>
      <c r="R1327" s="99">
        <v>5</v>
      </c>
      <c r="S1327" s="99" t="s">
        <v>268</v>
      </c>
      <c r="T1327" s="101" t="s">
        <v>269</v>
      </c>
      <c r="U1327" s="100">
        <v>10.142267157459301</v>
      </c>
    </row>
    <row r="1328" spans="2:21" x14ac:dyDescent="0.25">
      <c r="B1328" s="88" t="str">
        <v/>
      </c>
      <c r="C1328" s="88" t="str">
        <v/>
      </c>
      <c r="D1328" s="88" t="str">
        <v/>
      </c>
      <c r="F1328" s="102" t="str">
        <v/>
      </c>
      <c r="O1328" s="99">
        <v>25</v>
      </c>
      <c r="P1328" s="99" t="s">
        <v>216</v>
      </c>
      <c r="Q1328" s="99" t="s">
        <v>259</v>
      </c>
      <c r="R1328" s="99">
        <v>6</v>
      </c>
      <c r="S1328" s="99" t="s">
        <v>270</v>
      </c>
      <c r="T1328" s="101" t="s">
        <v>271</v>
      </c>
      <c r="U1328" s="100">
        <v>13.2743158321107</v>
      </c>
    </row>
    <row r="1329" spans="2:21" x14ac:dyDescent="0.25">
      <c r="B1329" s="88" t="str">
        <v/>
      </c>
      <c r="C1329" s="88" t="str">
        <v/>
      </c>
      <c r="D1329" s="88" t="str">
        <v/>
      </c>
      <c r="F1329" s="102" t="str">
        <v/>
      </c>
      <c r="O1329" s="99">
        <v>25</v>
      </c>
      <c r="P1329" s="99" t="s">
        <v>216</v>
      </c>
      <c r="Q1329" s="99" t="s">
        <v>259</v>
      </c>
      <c r="R1329" s="99">
        <v>7</v>
      </c>
      <c r="S1329" s="99" t="s">
        <v>272</v>
      </c>
      <c r="T1329" s="101" t="s">
        <v>273</v>
      </c>
      <c r="U1329" s="100">
        <v>19.940317474631499</v>
      </c>
    </row>
    <row r="1330" spans="2:21" x14ac:dyDescent="0.25">
      <c r="B1330" s="88" t="str">
        <v/>
      </c>
      <c r="C1330" s="88" t="str">
        <v/>
      </c>
      <c r="D1330" s="88" t="str">
        <v/>
      </c>
      <c r="F1330" s="102" t="str">
        <v/>
      </c>
      <c r="O1330" s="99">
        <v>25</v>
      </c>
      <c r="P1330" s="99" t="s">
        <v>216</v>
      </c>
      <c r="Q1330" s="99" t="s">
        <v>259</v>
      </c>
      <c r="R1330" s="99">
        <v>8</v>
      </c>
      <c r="S1330" s="99" t="s">
        <v>280</v>
      </c>
      <c r="T1330" s="101" t="s">
        <v>281</v>
      </c>
      <c r="U1330" s="100">
        <v>13.558011110903898</v>
      </c>
    </row>
    <row r="1331" spans="2:21" x14ac:dyDescent="0.25">
      <c r="B1331" s="88" t="str">
        <v/>
      </c>
      <c r="C1331" s="88" t="str">
        <v/>
      </c>
      <c r="D1331" s="88" t="str">
        <v/>
      </c>
      <c r="F1331" s="102" t="str">
        <v/>
      </c>
      <c r="O1331" s="99">
        <v>25</v>
      </c>
      <c r="P1331" s="99" t="s">
        <v>216</v>
      </c>
      <c r="Q1331" s="99" t="s">
        <v>259</v>
      </c>
      <c r="R1331" s="99">
        <v>9</v>
      </c>
      <c r="S1331" s="99" t="s">
        <v>274</v>
      </c>
      <c r="T1331" s="101" t="s">
        <v>275</v>
      </c>
      <c r="U1331" s="100">
        <v>15.799562480944701</v>
      </c>
    </row>
    <row r="1332" spans="2:21" x14ac:dyDescent="0.25">
      <c r="B1332" s="88" t="str">
        <v/>
      </c>
      <c r="C1332" s="88" t="str">
        <v/>
      </c>
      <c r="D1332" s="88" t="str">
        <v/>
      </c>
      <c r="F1332" s="102" t="str">
        <v/>
      </c>
      <c r="O1332" s="99">
        <v>25</v>
      </c>
      <c r="P1332" s="99" t="s">
        <v>216</v>
      </c>
      <c r="Q1332" s="99" t="s">
        <v>259</v>
      </c>
      <c r="R1332" s="99">
        <v>10</v>
      </c>
      <c r="S1332" s="99" t="s">
        <v>282</v>
      </c>
      <c r="T1332" s="101" t="s">
        <v>283</v>
      </c>
      <c r="U1332" s="100">
        <v>23.295837267428499</v>
      </c>
    </row>
    <row r="1333" spans="2:21" x14ac:dyDescent="0.25">
      <c r="B1333" s="88" t="str">
        <v/>
      </c>
      <c r="C1333" s="88" t="str">
        <v/>
      </c>
      <c r="D1333" s="88" t="str">
        <v/>
      </c>
      <c r="F1333" s="102" t="str">
        <v/>
      </c>
      <c r="O1333" s="99">
        <v>25</v>
      </c>
      <c r="P1333" s="99" t="s">
        <v>216</v>
      </c>
      <c r="Q1333" s="99" t="s">
        <v>259</v>
      </c>
      <c r="R1333" s="99">
        <v>11</v>
      </c>
      <c r="S1333" s="99" t="s">
        <v>276</v>
      </c>
      <c r="T1333" s="101" t="s">
        <v>277</v>
      </c>
      <c r="U1333" s="100">
        <v>23.172796921497298</v>
      </c>
    </row>
    <row r="1334" spans="2:21" x14ac:dyDescent="0.25">
      <c r="B1334" s="88" t="str">
        <v/>
      </c>
      <c r="C1334" s="88" t="str">
        <v/>
      </c>
      <c r="D1334" s="88" t="str">
        <v/>
      </c>
      <c r="F1334" s="102" t="str">
        <v/>
      </c>
      <c r="O1334" s="99">
        <v>25</v>
      </c>
      <c r="P1334" s="99" t="s">
        <v>216</v>
      </c>
      <c r="Q1334" s="99" t="s">
        <v>259</v>
      </c>
      <c r="R1334" s="99">
        <v>12</v>
      </c>
      <c r="S1334" s="99" t="s">
        <v>284</v>
      </c>
      <c r="T1334" s="101" t="s">
        <v>285</v>
      </c>
      <c r="U1334" s="100">
        <v>27.5034551858665</v>
      </c>
    </row>
    <row r="1335" spans="2:21" x14ac:dyDescent="0.25">
      <c r="B1335" s="88" t="str">
        <v/>
      </c>
      <c r="C1335" s="88" t="str">
        <v/>
      </c>
      <c r="D1335" s="88" t="str">
        <v/>
      </c>
      <c r="F1335" s="102" t="str">
        <v/>
      </c>
      <c r="O1335" s="99">
        <v>25</v>
      </c>
      <c r="P1335" s="99" t="s">
        <v>216</v>
      </c>
      <c r="Q1335" s="99" t="s">
        <v>259</v>
      </c>
      <c r="R1335" s="99">
        <v>13</v>
      </c>
      <c r="S1335" s="99" t="s">
        <v>278</v>
      </c>
      <c r="T1335" s="101" t="s">
        <v>279</v>
      </c>
      <c r="U1335" s="100">
        <v>13.4563107412426</v>
      </c>
    </row>
    <row r="1336" spans="2:21" x14ac:dyDescent="0.25">
      <c r="B1336" s="88" t="str">
        <v/>
      </c>
      <c r="C1336" s="88" t="str">
        <v/>
      </c>
      <c r="D1336" s="88" t="str">
        <v/>
      </c>
      <c r="F1336" s="102" t="str">
        <v/>
      </c>
      <c r="O1336" s="99">
        <v>25</v>
      </c>
      <c r="P1336" s="99" t="s">
        <v>216</v>
      </c>
      <c r="Q1336" s="99" t="s">
        <v>259</v>
      </c>
      <c r="R1336" s="99">
        <v>14</v>
      </c>
      <c r="S1336" s="99" t="s">
        <v>286</v>
      </c>
      <c r="T1336" s="101" t="s">
        <v>287</v>
      </c>
      <c r="U1336" s="100">
        <v>17.456227160355699</v>
      </c>
    </row>
    <row r="1337" spans="2:21" x14ac:dyDescent="0.25">
      <c r="B1337" s="88" t="str">
        <v/>
      </c>
      <c r="C1337" s="88" t="str">
        <v/>
      </c>
      <c r="D1337" s="88" t="str">
        <v/>
      </c>
      <c r="F1337" s="102" t="str">
        <v/>
      </c>
      <c r="O1337" s="99">
        <v>26</v>
      </c>
      <c r="P1337" s="99" t="s">
        <v>217</v>
      </c>
      <c r="Q1337" s="99" t="s">
        <v>259</v>
      </c>
      <c r="R1337" s="99">
        <v>1</v>
      </c>
      <c r="S1337" s="99" t="s">
        <v>260</v>
      </c>
      <c r="T1337" s="101" t="s">
        <v>261</v>
      </c>
      <c r="U1337" s="100">
        <v>2.1281931805811598</v>
      </c>
    </row>
    <row r="1338" spans="2:21" x14ac:dyDescent="0.25">
      <c r="B1338" s="88" t="str">
        <v/>
      </c>
      <c r="C1338" s="88" t="str">
        <v/>
      </c>
      <c r="D1338" s="88" t="str">
        <v/>
      </c>
      <c r="F1338" s="102" t="str">
        <v/>
      </c>
      <c r="O1338" s="99">
        <v>26</v>
      </c>
      <c r="P1338" s="99" t="s">
        <v>217</v>
      </c>
      <c r="Q1338" s="99" t="s">
        <v>259</v>
      </c>
      <c r="R1338" s="99">
        <v>2</v>
      </c>
      <c r="S1338" s="99" t="s">
        <v>262</v>
      </c>
      <c r="T1338" s="101" t="s">
        <v>263</v>
      </c>
      <c r="U1338" s="100">
        <v>8.0815795203342606</v>
      </c>
    </row>
    <row r="1339" spans="2:21" x14ac:dyDescent="0.25">
      <c r="B1339" s="88" t="str">
        <v/>
      </c>
      <c r="C1339" s="88" t="str">
        <v/>
      </c>
      <c r="D1339" s="88" t="str">
        <v/>
      </c>
      <c r="F1339" s="102" t="str">
        <v/>
      </c>
      <c r="O1339" s="99">
        <v>26</v>
      </c>
      <c r="P1339" s="99" t="s">
        <v>217</v>
      </c>
      <c r="Q1339" s="99" t="s">
        <v>259</v>
      </c>
      <c r="R1339" s="99">
        <v>3</v>
      </c>
      <c r="S1339" s="99" t="s">
        <v>264</v>
      </c>
      <c r="T1339" s="101" t="s">
        <v>265</v>
      </c>
      <c r="U1339" s="100">
        <v>9.7152122826420193</v>
      </c>
    </row>
    <row r="1340" spans="2:21" x14ac:dyDescent="0.25">
      <c r="B1340" s="88" t="str">
        <v/>
      </c>
      <c r="C1340" s="88" t="str">
        <v/>
      </c>
      <c r="D1340" s="88" t="str">
        <v/>
      </c>
      <c r="F1340" s="102" t="str">
        <v/>
      </c>
      <c r="O1340" s="99">
        <v>26</v>
      </c>
      <c r="P1340" s="99" t="s">
        <v>217</v>
      </c>
      <c r="Q1340" s="99" t="s">
        <v>259</v>
      </c>
      <c r="R1340" s="99">
        <v>4</v>
      </c>
      <c r="S1340" s="99" t="s">
        <v>266</v>
      </c>
      <c r="T1340" s="101" t="s">
        <v>267</v>
      </c>
      <c r="U1340" s="100">
        <v>10.8545485143942</v>
      </c>
    </row>
    <row r="1341" spans="2:21" x14ac:dyDescent="0.25">
      <c r="B1341" s="88" t="str">
        <v/>
      </c>
      <c r="C1341" s="88" t="str">
        <v/>
      </c>
      <c r="D1341" s="88" t="str">
        <v/>
      </c>
      <c r="F1341" s="102" t="str">
        <v/>
      </c>
      <c r="O1341" s="99">
        <v>26</v>
      </c>
      <c r="P1341" s="99" t="s">
        <v>217</v>
      </c>
      <c r="Q1341" s="99" t="s">
        <v>259</v>
      </c>
      <c r="R1341" s="99">
        <v>5</v>
      </c>
      <c r="S1341" s="99" t="s">
        <v>268</v>
      </c>
      <c r="T1341" s="101" t="s">
        <v>269</v>
      </c>
      <c r="U1341" s="100">
        <v>10.142267157459301</v>
      </c>
    </row>
    <row r="1342" spans="2:21" x14ac:dyDescent="0.25">
      <c r="B1342" s="88" t="str">
        <v/>
      </c>
      <c r="C1342" s="88" t="str">
        <v/>
      </c>
      <c r="D1342" s="88" t="str">
        <v/>
      </c>
      <c r="F1342" s="102" t="str">
        <v/>
      </c>
      <c r="O1342" s="99">
        <v>26</v>
      </c>
      <c r="P1342" s="99" t="s">
        <v>217</v>
      </c>
      <c r="Q1342" s="99" t="s">
        <v>259</v>
      </c>
      <c r="R1342" s="99">
        <v>6</v>
      </c>
      <c r="S1342" s="99" t="s">
        <v>270</v>
      </c>
      <c r="T1342" s="101" t="s">
        <v>271</v>
      </c>
      <c r="U1342" s="100">
        <v>13.2743158321107</v>
      </c>
    </row>
    <row r="1343" spans="2:21" x14ac:dyDescent="0.25">
      <c r="B1343" s="88" t="str">
        <v/>
      </c>
      <c r="C1343" s="88" t="str">
        <v/>
      </c>
      <c r="D1343" s="88" t="str">
        <v/>
      </c>
      <c r="F1343" s="102" t="str">
        <v/>
      </c>
      <c r="O1343" s="99">
        <v>26</v>
      </c>
      <c r="P1343" s="99" t="s">
        <v>217</v>
      </c>
      <c r="Q1343" s="99" t="s">
        <v>259</v>
      </c>
      <c r="R1343" s="99">
        <v>7</v>
      </c>
      <c r="S1343" s="99" t="s">
        <v>272</v>
      </c>
      <c r="T1343" s="101" t="s">
        <v>273</v>
      </c>
      <c r="U1343" s="100">
        <v>19.940317474631499</v>
      </c>
    </row>
    <row r="1344" spans="2:21" x14ac:dyDescent="0.25">
      <c r="B1344" s="88" t="str">
        <v/>
      </c>
      <c r="C1344" s="88" t="str">
        <v/>
      </c>
      <c r="D1344" s="88" t="str">
        <v/>
      </c>
      <c r="F1344" s="102" t="str">
        <v/>
      </c>
      <c r="O1344" s="99">
        <v>26</v>
      </c>
      <c r="P1344" s="99" t="s">
        <v>217</v>
      </c>
      <c r="Q1344" s="99" t="s">
        <v>259</v>
      </c>
      <c r="R1344" s="99">
        <v>8</v>
      </c>
      <c r="S1344" s="99" t="s">
        <v>280</v>
      </c>
      <c r="T1344" s="101" t="s">
        <v>281</v>
      </c>
      <c r="U1344" s="100">
        <v>13.558011110903898</v>
      </c>
    </row>
    <row r="1345" spans="2:21" x14ac:dyDescent="0.25">
      <c r="B1345" s="88" t="str">
        <v/>
      </c>
      <c r="C1345" s="88" t="str">
        <v/>
      </c>
      <c r="D1345" s="88" t="str">
        <v/>
      </c>
      <c r="F1345" s="102" t="str">
        <v/>
      </c>
      <c r="O1345" s="99">
        <v>26</v>
      </c>
      <c r="P1345" s="99" t="s">
        <v>217</v>
      </c>
      <c r="Q1345" s="99" t="s">
        <v>259</v>
      </c>
      <c r="R1345" s="99">
        <v>9</v>
      </c>
      <c r="S1345" s="99" t="s">
        <v>274</v>
      </c>
      <c r="T1345" s="101" t="s">
        <v>275</v>
      </c>
      <c r="U1345" s="100">
        <v>15.799562480944701</v>
      </c>
    </row>
    <row r="1346" spans="2:21" x14ac:dyDescent="0.25">
      <c r="B1346" s="88" t="str">
        <v/>
      </c>
      <c r="C1346" s="88" t="str">
        <v/>
      </c>
      <c r="D1346" s="88" t="str">
        <v/>
      </c>
      <c r="F1346" s="102" t="str">
        <v/>
      </c>
      <c r="O1346" s="99">
        <v>26</v>
      </c>
      <c r="P1346" s="99" t="s">
        <v>217</v>
      </c>
      <c r="Q1346" s="99" t="s">
        <v>259</v>
      </c>
      <c r="R1346" s="99">
        <v>10</v>
      </c>
      <c r="S1346" s="99" t="s">
        <v>282</v>
      </c>
      <c r="T1346" s="101" t="s">
        <v>283</v>
      </c>
      <c r="U1346" s="100">
        <v>23.295837267428499</v>
      </c>
    </row>
    <row r="1347" spans="2:21" x14ac:dyDescent="0.25">
      <c r="B1347" s="88" t="str">
        <v/>
      </c>
      <c r="C1347" s="88" t="str">
        <v/>
      </c>
      <c r="D1347" s="88" t="str">
        <v/>
      </c>
      <c r="F1347" s="102" t="str">
        <v/>
      </c>
      <c r="O1347" s="99">
        <v>26</v>
      </c>
      <c r="P1347" s="99" t="s">
        <v>217</v>
      </c>
      <c r="Q1347" s="99" t="s">
        <v>259</v>
      </c>
      <c r="R1347" s="99">
        <v>11</v>
      </c>
      <c r="S1347" s="99" t="s">
        <v>276</v>
      </c>
      <c r="T1347" s="101" t="s">
        <v>277</v>
      </c>
      <c r="U1347" s="100">
        <v>23.172796921497298</v>
      </c>
    </row>
    <row r="1348" spans="2:21" x14ac:dyDescent="0.25">
      <c r="B1348" s="88" t="str">
        <v/>
      </c>
      <c r="C1348" s="88" t="str">
        <v/>
      </c>
      <c r="D1348" s="88" t="str">
        <v/>
      </c>
      <c r="F1348" s="102" t="str">
        <v/>
      </c>
      <c r="O1348" s="99">
        <v>26</v>
      </c>
      <c r="P1348" s="99" t="s">
        <v>217</v>
      </c>
      <c r="Q1348" s="99" t="s">
        <v>259</v>
      </c>
      <c r="R1348" s="99">
        <v>12</v>
      </c>
      <c r="S1348" s="99" t="s">
        <v>284</v>
      </c>
      <c r="T1348" s="101" t="s">
        <v>285</v>
      </c>
      <c r="U1348" s="100">
        <v>27.5034551858665</v>
      </c>
    </row>
    <row r="1349" spans="2:21" x14ac:dyDescent="0.25">
      <c r="B1349" s="88" t="str">
        <v/>
      </c>
      <c r="C1349" s="88" t="str">
        <v/>
      </c>
      <c r="D1349" s="88" t="str">
        <v/>
      </c>
      <c r="F1349" s="102" t="str">
        <v/>
      </c>
      <c r="O1349" s="99">
        <v>26</v>
      </c>
      <c r="P1349" s="99" t="s">
        <v>217</v>
      </c>
      <c r="Q1349" s="99" t="s">
        <v>259</v>
      </c>
      <c r="R1349" s="99">
        <v>13</v>
      </c>
      <c r="S1349" s="99" t="s">
        <v>278</v>
      </c>
      <c r="T1349" s="101" t="s">
        <v>279</v>
      </c>
      <c r="U1349" s="100">
        <v>13.4563107412426</v>
      </c>
    </row>
    <row r="1350" spans="2:21" x14ac:dyDescent="0.25">
      <c r="B1350" s="88" t="str">
        <v/>
      </c>
      <c r="C1350" s="88" t="str">
        <v/>
      </c>
      <c r="D1350" s="88" t="str">
        <v/>
      </c>
      <c r="F1350" s="102" t="str">
        <v/>
      </c>
      <c r="O1350" s="99">
        <v>26</v>
      </c>
      <c r="P1350" s="99" t="s">
        <v>217</v>
      </c>
      <c r="Q1350" s="99" t="s">
        <v>259</v>
      </c>
      <c r="R1350" s="99">
        <v>14</v>
      </c>
      <c r="S1350" s="99" t="s">
        <v>286</v>
      </c>
      <c r="T1350" s="101" t="s">
        <v>287</v>
      </c>
      <c r="U1350" s="100">
        <v>17.456227160355699</v>
      </c>
    </row>
    <row r="1351" spans="2:21" x14ac:dyDescent="0.25">
      <c r="B1351" s="88" t="str">
        <v/>
      </c>
      <c r="C1351" s="88" t="str">
        <v/>
      </c>
      <c r="D1351" s="88" t="str">
        <v/>
      </c>
      <c r="F1351" s="102" t="str">
        <v/>
      </c>
      <c r="O1351" s="99">
        <v>27</v>
      </c>
      <c r="P1351" s="99" t="s">
        <v>218</v>
      </c>
      <c r="Q1351" s="99" t="s">
        <v>259</v>
      </c>
      <c r="R1351" s="99">
        <v>1</v>
      </c>
      <c r="S1351" s="99" t="s">
        <v>260</v>
      </c>
      <c r="T1351" s="101" t="s">
        <v>261</v>
      </c>
      <c r="U1351" s="100">
        <v>2.1281931805811598</v>
      </c>
    </row>
    <row r="1352" spans="2:21" x14ac:dyDescent="0.25">
      <c r="B1352" s="88" t="str">
        <v/>
      </c>
      <c r="C1352" s="88" t="str">
        <v/>
      </c>
      <c r="D1352" s="88" t="str">
        <v/>
      </c>
      <c r="F1352" s="102" t="str">
        <v/>
      </c>
      <c r="O1352" s="99">
        <v>27</v>
      </c>
      <c r="P1352" s="99" t="s">
        <v>218</v>
      </c>
      <c r="Q1352" s="99" t="s">
        <v>259</v>
      </c>
      <c r="R1352" s="99">
        <v>2</v>
      </c>
      <c r="S1352" s="99" t="s">
        <v>262</v>
      </c>
      <c r="T1352" s="101" t="s">
        <v>263</v>
      </c>
      <c r="U1352" s="100">
        <v>8.0815795203342606</v>
      </c>
    </row>
    <row r="1353" spans="2:21" x14ac:dyDescent="0.25">
      <c r="B1353" s="88" t="str">
        <v/>
      </c>
      <c r="C1353" s="88" t="str">
        <v/>
      </c>
      <c r="D1353" s="88" t="str">
        <v/>
      </c>
      <c r="F1353" s="102" t="str">
        <v/>
      </c>
      <c r="O1353" s="99">
        <v>27</v>
      </c>
      <c r="P1353" s="99" t="s">
        <v>218</v>
      </c>
      <c r="Q1353" s="99" t="s">
        <v>259</v>
      </c>
      <c r="R1353" s="99">
        <v>3</v>
      </c>
      <c r="S1353" s="99" t="s">
        <v>264</v>
      </c>
      <c r="T1353" s="101" t="s">
        <v>265</v>
      </c>
      <c r="U1353" s="100">
        <v>9.7152122826420193</v>
      </c>
    </row>
    <row r="1354" spans="2:21" x14ac:dyDescent="0.25">
      <c r="B1354" s="88" t="str">
        <v/>
      </c>
      <c r="C1354" s="88" t="str">
        <v/>
      </c>
      <c r="D1354" s="88" t="str">
        <v/>
      </c>
      <c r="F1354" s="102" t="str">
        <v/>
      </c>
      <c r="O1354" s="99">
        <v>27</v>
      </c>
      <c r="P1354" s="99" t="s">
        <v>218</v>
      </c>
      <c r="Q1354" s="99" t="s">
        <v>259</v>
      </c>
      <c r="R1354" s="99">
        <v>4</v>
      </c>
      <c r="S1354" s="99" t="s">
        <v>266</v>
      </c>
      <c r="T1354" s="101" t="s">
        <v>267</v>
      </c>
      <c r="U1354" s="100">
        <v>10.8545485143942</v>
      </c>
    </row>
    <row r="1355" spans="2:21" x14ac:dyDescent="0.25">
      <c r="B1355" s="88" t="str">
        <v/>
      </c>
      <c r="C1355" s="88" t="str">
        <v/>
      </c>
      <c r="D1355" s="88" t="str">
        <v/>
      </c>
      <c r="F1355" s="102" t="str">
        <v/>
      </c>
      <c r="O1355" s="99">
        <v>27</v>
      </c>
      <c r="P1355" s="99" t="s">
        <v>218</v>
      </c>
      <c r="Q1355" s="99" t="s">
        <v>259</v>
      </c>
      <c r="R1355" s="99">
        <v>5</v>
      </c>
      <c r="S1355" s="99" t="s">
        <v>268</v>
      </c>
      <c r="T1355" s="101" t="s">
        <v>269</v>
      </c>
      <c r="U1355" s="100">
        <v>10.142267157459301</v>
      </c>
    </row>
    <row r="1356" spans="2:21" x14ac:dyDescent="0.25">
      <c r="B1356" s="88" t="str">
        <v/>
      </c>
      <c r="C1356" s="88" t="str">
        <v/>
      </c>
      <c r="D1356" s="88" t="str">
        <v/>
      </c>
      <c r="F1356" s="102" t="str">
        <v/>
      </c>
      <c r="O1356" s="99">
        <v>27</v>
      </c>
      <c r="P1356" s="99" t="s">
        <v>218</v>
      </c>
      <c r="Q1356" s="99" t="s">
        <v>259</v>
      </c>
      <c r="R1356" s="99">
        <v>6</v>
      </c>
      <c r="S1356" s="99" t="s">
        <v>270</v>
      </c>
      <c r="T1356" s="101" t="s">
        <v>271</v>
      </c>
      <c r="U1356" s="100">
        <v>13.2743158321107</v>
      </c>
    </row>
    <row r="1357" spans="2:21" x14ac:dyDescent="0.25">
      <c r="B1357" s="88" t="str">
        <v/>
      </c>
      <c r="C1357" s="88" t="str">
        <v/>
      </c>
      <c r="D1357" s="88" t="str">
        <v/>
      </c>
      <c r="F1357" s="102" t="str">
        <v/>
      </c>
      <c r="O1357" s="99">
        <v>27</v>
      </c>
      <c r="P1357" s="99" t="s">
        <v>218</v>
      </c>
      <c r="Q1357" s="99" t="s">
        <v>259</v>
      </c>
      <c r="R1357" s="99">
        <v>7</v>
      </c>
      <c r="S1357" s="99" t="s">
        <v>272</v>
      </c>
      <c r="T1357" s="101" t="s">
        <v>273</v>
      </c>
      <c r="U1357" s="100">
        <v>19.940317474631499</v>
      </c>
    </row>
    <row r="1358" spans="2:21" x14ac:dyDescent="0.25">
      <c r="B1358" s="88" t="str">
        <v/>
      </c>
      <c r="C1358" s="88" t="str">
        <v/>
      </c>
      <c r="D1358" s="88" t="str">
        <v/>
      </c>
      <c r="F1358" s="102" t="str">
        <v/>
      </c>
      <c r="O1358" s="99">
        <v>27</v>
      </c>
      <c r="P1358" s="99" t="s">
        <v>218</v>
      </c>
      <c r="Q1358" s="99" t="s">
        <v>259</v>
      </c>
      <c r="R1358" s="99">
        <v>8</v>
      </c>
      <c r="S1358" s="99" t="s">
        <v>280</v>
      </c>
      <c r="T1358" s="101" t="s">
        <v>281</v>
      </c>
      <c r="U1358" s="100">
        <v>13.558011110903898</v>
      </c>
    </row>
    <row r="1359" spans="2:21" x14ac:dyDescent="0.25">
      <c r="B1359" s="88" t="str">
        <v/>
      </c>
      <c r="C1359" s="88" t="str">
        <v/>
      </c>
      <c r="D1359" s="88" t="str">
        <v/>
      </c>
      <c r="F1359" s="102" t="str">
        <v/>
      </c>
      <c r="O1359" s="99">
        <v>27</v>
      </c>
      <c r="P1359" s="99" t="s">
        <v>218</v>
      </c>
      <c r="Q1359" s="99" t="s">
        <v>259</v>
      </c>
      <c r="R1359" s="99">
        <v>9</v>
      </c>
      <c r="S1359" s="99" t="s">
        <v>274</v>
      </c>
      <c r="T1359" s="101" t="s">
        <v>275</v>
      </c>
      <c r="U1359" s="100">
        <v>15.799562480944701</v>
      </c>
    </row>
    <row r="1360" spans="2:21" x14ac:dyDescent="0.25">
      <c r="B1360" s="88" t="str">
        <v/>
      </c>
      <c r="C1360" s="88" t="str">
        <v/>
      </c>
      <c r="D1360" s="88" t="str">
        <v/>
      </c>
      <c r="F1360" s="102" t="str">
        <v/>
      </c>
      <c r="O1360" s="99">
        <v>27</v>
      </c>
      <c r="P1360" s="99" t="s">
        <v>218</v>
      </c>
      <c r="Q1360" s="99" t="s">
        <v>259</v>
      </c>
      <c r="R1360" s="99">
        <v>10</v>
      </c>
      <c r="S1360" s="99" t="s">
        <v>282</v>
      </c>
      <c r="T1360" s="101" t="s">
        <v>283</v>
      </c>
      <c r="U1360" s="100">
        <v>23.295837267428499</v>
      </c>
    </row>
    <row r="1361" spans="2:21" x14ac:dyDescent="0.25">
      <c r="B1361" s="88" t="str">
        <v/>
      </c>
      <c r="C1361" s="88" t="str">
        <v/>
      </c>
      <c r="D1361" s="88" t="str">
        <v/>
      </c>
      <c r="F1361" s="102" t="str">
        <v/>
      </c>
      <c r="O1361" s="99">
        <v>27</v>
      </c>
      <c r="P1361" s="99" t="s">
        <v>218</v>
      </c>
      <c r="Q1361" s="99" t="s">
        <v>259</v>
      </c>
      <c r="R1361" s="99">
        <v>11</v>
      </c>
      <c r="S1361" s="99" t="s">
        <v>276</v>
      </c>
      <c r="T1361" s="101" t="s">
        <v>277</v>
      </c>
      <c r="U1361" s="100">
        <v>23.172796921497298</v>
      </c>
    </row>
    <row r="1362" spans="2:21" x14ac:dyDescent="0.25">
      <c r="B1362" s="88" t="str">
        <v/>
      </c>
      <c r="C1362" s="88" t="str">
        <v/>
      </c>
      <c r="D1362" s="88" t="str">
        <v/>
      </c>
      <c r="F1362" s="102" t="str">
        <v/>
      </c>
      <c r="O1362" s="99">
        <v>27</v>
      </c>
      <c r="P1362" s="99" t="s">
        <v>218</v>
      </c>
      <c r="Q1362" s="99" t="s">
        <v>259</v>
      </c>
      <c r="R1362" s="99">
        <v>12</v>
      </c>
      <c r="S1362" s="99" t="s">
        <v>284</v>
      </c>
      <c r="T1362" s="101" t="s">
        <v>285</v>
      </c>
      <c r="U1362" s="100">
        <v>27.5034551858665</v>
      </c>
    </row>
    <row r="1363" spans="2:21" x14ac:dyDescent="0.25">
      <c r="B1363" s="88" t="str">
        <v/>
      </c>
      <c r="C1363" s="88" t="str">
        <v/>
      </c>
      <c r="D1363" s="88" t="str">
        <v/>
      </c>
      <c r="F1363" s="102" t="str">
        <v/>
      </c>
      <c r="O1363" s="99">
        <v>27</v>
      </c>
      <c r="P1363" s="99" t="s">
        <v>218</v>
      </c>
      <c r="Q1363" s="99" t="s">
        <v>259</v>
      </c>
      <c r="R1363" s="99">
        <v>13</v>
      </c>
      <c r="S1363" s="99" t="s">
        <v>278</v>
      </c>
      <c r="T1363" s="101" t="s">
        <v>279</v>
      </c>
      <c r="U1363" s="100">
        <v>13.4563107412426</v>
      </c>
    </row>
    <row r="1364" spans="2:21" x14ac:dyDescent="0.25">
      <c r="B1364" s="88" t="str">
        <v/>
      </c>
      <c r="C1364" s="88" t="str">
        <v/>
      </c>
      <c r="D1364" s="88" t="str">
        <v/>
      </c>
      <c r="F1364" s="102" t="str">
        <v/>
      </c>
      <c r="O1364" s="99">
        <v>27</v>
      </c>
      <c r="P1364" s="99" t="s">
        <v>218</v>
      </c>
      <c r="Q1364" s="99" t="s">
        <v>259</v>
      </c>
      <c r="R1364" s="99">
        <v>14</v>
      </c>
      <c r="S1364" s="99" t="s">
        <v>286</v>
      </c>
      <c r="T1364" s="101" t="s">
        <v>287</v>
      </c>
      <c r="U1364" s="100">
        <v>17.456227160355699</v>
      </c>
    </row>
    <row r="1365" spans="2:21" x14ac:dyDescent="0.25">
      <c r="B1365" s="88" t="str">
        <v/>
      </c>
      <c r="C1365" s="88" t="str">
        <v/>
      </c>
      <c r="D1365" s="88" t="str">
        <v/>
      </c>
      <c r="F1365" s="102" t="str">
        <v/>
      </c>
      <c r="O1365" s="99">
        <v>28</v>
      </c>
      <c r="P1365" s="99" t="s">
        <v>219</v>
      </c>
      <c r="Q1365" s="99" t="s">
        <v>259</v>
      </c>
      <c r="R1365" s="99">
        <v>1</v>
      </c>
      <c r="S1365" s="99" t="s">
        <v>260</v>
      </c>
      <c r="T1365" s="101" t="s">
        <v>261</v>
      </c>
      <c r="U1365" s="100">
        <v>2.1281931805811598</v>
      </c>
    </row>
    <row r="1366" spans="2:21" x14ac:dyDescent="0.25">
      <c r="B1366" s="88" t="str">
        <v/>
      </c>
      <c r="C1366" s="88" t="str">
        <v/>
      </c>
      <c r="D1366" s="88" t="str">
        <v/>
      </c>
      <c r="F1366" s="102" t="str">
        <v/>
      </c>
      <c r="O1366" s="99">
        <v>28</v>
      </c>
      <c r="P1366" s="99" t="s">
        <v>219</v>
      </c>
      <c r="Q1366" s="99" t="s">
        <v>259</v>
      </c>
      <c r="R1366" s="99">
        <v>2</v>
      </c>
      <c r="S1366" s="99" t="s">
        <v>262</v>
      </c>
      <c r="T1366" s="101" t="s">
        <v>263</v>
      </c>
      <c r="U1366" s="100">
        <v>8.0815795203342606</v>
      </c>
    </row>
    <row r="1367" spans="2:21" x14ac:dyDescent="0.25">
      <c r="B1367" s="88" t="str">
        <v/>
      </c>
      <c r="C1367" s="88" t="str">
        <v/>
      </c>
      <c r="D1367" s="88" t="str">
        <v/>
      </c>
      <c r="F1367" s="102" t="str">
        <v/>
      </c>
      <c r="O1367" s="99">
        <v>28</v>
      </c>
      <c r="P1367" s="99" t="s">
        <v>219</v>
      </c>
      <c r="Q1367" s="99" t="s">
        <v>259</v>
      </c>
      <c r="R1367" s="99">
        <v>3</v>
      </c>
      <c r="S1367" s="99" t="s">
        <v>264</v>
      </c>
      <c r="T1367" s="101" t="s">
        <v>265</v>
      </c>
      <c r="U1367" s="100">
        <v>9.7152122826420193</v>
      </c>
    </row>
    <row r="1368" spans="2:21" x14ac:dyDescent="0.25">
      <c r="B1368" s="88" t="str">
        <v/>
      </c>
      <c r="C1368" s="88" t="str">
        <v/>
      </c>
      <c r="D1368" s="88" t="str">
        <v/>
      </c>
      <c r="F1368" s="102" t="str">
        <v/>
      </c>
      <c r="O1368" s="99">
        <v>28</v>
      </c>
      <c r="P1368" s="99" t="s">
        <v>219</v>
      </c>
      <c r="Q1368" s="99" t="s">
        <v>259</v>
      </c>
      <c r="R1368" s="99">
        <v>4</v>
      </c>
      <c r="S1368" s="99" t="s">
        <v>266</v>
      </c>
      <c r="T1368" s="101" t="s">
        <v>267</v>
      </c>
      <c r="U1368" s="100">
        <v>10.8545485143942</v>
      </c>
    </row>
    <row r="1369" spans="2:21" x14ac:dyDescent="0.25">
      <c r="B1369" s="88" t="str">
        <v/>
      </c>
      <c r="C1369" s="88" t="str">
        <v/>
      </c>
      <c r="D1369" s="88" t="str">
        <v/>
      </c>
      <c r="F1369" s="102" t="str">
        <v/>
      </c>
      <c r="O1369" s="99">
        <v>28</v>
      </c>
      <c r="P1369" s="99" t="s">
        <v>219</v>
      </c>
      <c r="Q1369" s="99" t="s">
        <v>259</v>
      </c>
      <c r="R1369" s="99">
        <v>5</v>
      </c>
      <c r="S1369" s="99" t="s">
        <v>268</v>
      </c>
      <c r="T1369" s="101" t="s">
        <v>269</v>
      </c>
      <c r="U1369" s="100">
        <v>10.142267157459301</v>
      </c>
    </row>
    <row r="1370" spans="2:21" x14ac:dyDescent="0.25">
      <c r="B1370" s="88" t="str">
        <v/>
      </c>
      <c r="C1370" s="88" t="str">
        <v/>
      </c>
      <c r="D1370" s="88" t="str">
        <v/>
      </c>
      <c r="F1370" s="102" t="str">
        <v/>
      </c>
      <c r="O1370" s="99">
        <v>28</v>
      </c>
      <c r="P1370" s="99" t="s">
        <v>219</v>
      </c>
      <c r="Q1370" s="99" t="s">
        <v>259</v>
      </c>
      <c r="R1370" s="99">
        <v>6</v>
      </c>
      <c r="S1370" s="99" t="s">
        <v>270</v>
      </c>
      <c r="T1370" s="101" t="s">
        <v>271</v>
      </c>
      <c r="U1370" s="100">
        <v>13.2743158321107</v>
      </c>
    </row>
    <row r="1371" spans="2:21" x14ac:dyDescent="0.25">
      <c r="B1371" s="88" t="str">
        <v/>
      </c>
      <c r="C1371" s="88" t="str">
        <v/>
      </c>
      <c r="D1371" s="88" t="str">
        <v/>
      </c>
      <c r="F1371" s="102" t="str">
        <v/>
      </c>
      <c r="O1371" s="99">
        <v>28</v>
      </c>
      <c r="P1371" s="99" t="s">
        <v>219</v>
      </c>
      <c r="Q1371" s="99" t="s">
        <v>259</v>
      </c>
      <c r="R1371" s="99">
        <v>7</v>
      </c>
      <c r="S1371" s="99" t="s">
        <v>272</v>
      </c>
      <c r="T1371" s="101" t="s">
        <v>273</v>
      </c>
      <c r="U1371" s="100">
        <v>19.940317474631499</v>
      </c>
    </row>
    <row r="1372" spans="2:21" x14ac:dyDescent="0.25">
      <c r="B1372" s="88" t="str">
        <v/>
      </c>
      <c r="C1372" s="88" t="str">
        <v/>
      </c>
      <c r="D1372" s="88" t="str">
        <v/>
      </c>
      <c r="F1372" s="102" t="str">
        <v/>
      </c>
      <c r="O1372" s="99">
        <v>28</v>
      </c>
      <c r="P1372" s="99" t="s">
        <v>219</v>
      </c>
      <c r="Q1372" s="99" t="s">
        <v>259</v>
      </c>
      <c r="R1372" s="99">
        <v>8</v>
      </c>
      <c r="S1372" s="99" t="s">
        <v>280</v>
      </c>
      <c r="T1372" s="101" t="s">
        <v>281</v>
      </c>
      <c r="U1372" s="100">
        <v>13.558011110903898</v>
      </c>
    </row>
    <row r="1373" spans="2:21" x14ac:dyDescent="0.25">
      <c r="B1373" s="88" t="str">
        <v/>
      </c>
      <c r="C1373" s="88" t="str">
        <v/>
      </c>
      <c r="D1373" s="88" t="str">
        <v/>
      </c>
      <c r="F1373" s="102" t="str">
        <v/>
      </c>
      <c r="O1373" s="99">
        <v>28</v>
      </c>
      <c r="P1373" s="99" t="s">
        <v>219</v>
      </c>
      <c r="Q1373" s="99" t="s">
        <v>259</v>
      </c>
      <c r="R1373" s="99">
        <v>9</v>
      </c>
      <c r="S1373" s="99" t="s">
        <v>274</v>
      </c>
      <c r="T1373" s="101" t="s">
        <v>275</v>
      </c>
      <c r="U1373" s="100">
        <v>15.799562480944701</v>
      </c>
    </row>
    <row r="1374" spans="2:21" x14ac:dyDescent="0.25">
      <c r="B1374" s="88" t="str">
        <v/>
      </c>
      <c r="C1374" s="88" t="str">
        <v/>
      </c>
      <c r="D1374" s="88" t="str">
        <v/>
      </c>
      <c r="F1374" s="102" t="str">
        <v/>
      </c>
      <c r="O1374" s="99">
        <v>28</v>
      </c>
      <c r="P1374" s="99" t="s">
        <v>219</v>
      </c>
      <c r="Q1374" s="99" t="s">
        <v>259</v>
      </c>
      <c r="R1374" s="99">
        <v>10</v>
      </c>
      <c r="S1374" s="99" t="s">
        <v>282</v>
      </c>
      <c r="T1374" s="101" t="s">
        <v>283</v>
      </c>
      <c r="U1374" s="100">
        <v>23.295837267428499</v>
      </c>
    </row>
    <row r="1375" spans="2:21" x14ac:dyDescent="0.25">
      <c r="B1375" s="88" t="str">
        <v/>
      </c>
      <c r="C1375" s="88" t="str">
        <v/>
      </c>
      <c r="D1375" s="88" t="str">
        <v/>
      </c>
      <c r="F1375" s="102" t="str">
        <v/>
      </c>
      <c r="O1375" s="99">
        <v>28</v>
      </c>
      <c r="P1375" s="99" t="s">
        <v>219</v>
      </c>
      <c r="Q1375" s="99" t="s">
        <v>259</v>
      </c>
      <c r="R1375" s="99">
        <v>11</v>
      </c>
      <c r="S1375" s="99" t="s">
        <v>276</v>
      </c>
      <c r="T1375" s="101" t="s">
        <v>277</v>
      </c>
      <c r="U1375" s="100">
        <v>23.172796921497298</v>
      </c>
    </row>
    <row r="1376" spans="2:21" x14ac:dyDescent="0.25">
      <c r="B1376" s="88" t="str">
        <v/>
      </c>
      <c r="C1376" s="88" t="str">
        <v/>
      </c>
      <c r="D1376" s="88" t="str">
        <v/>
      </c>
      <c r="F1376" s="102" t="str">
        <v/>
      </c>
      <c r="O1376" s="99">
        <v>28</v>
      </c>
      <c r="P1376" s="99" t="s">
        <v>219</v>
      </c>
      <c r="Q1376" s="99" t="s">
        <v>259</v>
      </c>
      <c r="R1376" s="99">
        <v>12</v>
      </c>
      <c r="S1376" s="99" t="s">
        <v>284</v>
      </c>
      <c r="T1376" s="101" t="s">
        <v>285</v>
      </c>
      <c r="U1376" s="100">
        <v>27.5034551858665</v>
      </c>
    </row>
    <row r="1377" spans="2:21" x14ac:dyDescent="0.25">
      <c r="B1377" s="88" t="str">
        <v/>
      </c>
      <c r="C1377" s="88" t="str">
        <v/>
      </c>
      <c r="D1377" s="88" t="str">
        <v/>
      </c>
      <c r="F1377" s="102" t="str">
        <v/>
      </c>
      <c r="O1377" s="99">
        <v>28</v>
      </c>
      <c r="P1377" s="99" t="s">
        <v>219</v>
      </c>
      <c r="Q1377" s="99" t="s">
        <v>259</v>
      </c>
      <c r="R1377" s="99">
        <v>13</v>
      </c>
      <c r="S1377" s="99" t="s">
        <v>278</v>
      </c>
      <c r="T1377" s="101" t="s">
        <v>279</v>
      </c>
      <c r="U1377" s="100">
        <v>13.4563107412426</v>
      </c>
    </row>
    <row r="1378" spans="2:21" x14ac:dyDescent="0.25">
      <c r="B1378" s="88" t="str">
        <v/>
      </c>
      <c r="C1378" s="88" t="str">
        <v/>
      </c>
      <c r="D1378" s="88" t="str">
        <v/>
      </c>
      <c r="F1378" s="102" t="str">
        <v/>
      </c>
      <c r="O1378" s="99">
        <v>28</v>
      </c>
      <c r="P1378" s="99" t="s">
        <v>219</v>
      </c>
      <c r="Q1378" s="99" t="s">
        <v>259</v>
      </c>
      <c r="R1378" s="99">
        <v>14</v>
      </c>
      <c r="S1378" s="99" t="s">
        <v>286</v>
      </c>
      <c r="T1378" s="101" t="s">
        <v>287</v>
      </c>
      <c r="U1378" s="100">
        <v>17.456227160355699</v>
      </c>
    </row>
    <row r="1379" spans="2:21" x14ac:dyDescent="0.25">
      <c r="B1379" s="88" t="str">
        <v/>
      </c>
      <c r="C1379" s="88" t="str">
        <v/>
      </c>
      <c r="D1379" s="88" t="str">
        <v/>
      </c>
      <c r="F1379" s="102" t="str">
        <v/>
      </c>
      <c r="O1379" s="99">
        <v>29</v>
      </c>
      <c r="P1379" s="99" t="s">
        <v>220</v>
      </c>
      <c r="Q1379" s="99" t="s">
        <v>259</v>
      </c>
      <c r="R1379" s="99">
        <v>1</v>
      </c>
      <c r="S1379" s="99" t="s">
        <v>260</v>
      </c>
      <c r="T1379" s="101" t="s">
        <v>261</v>
      </c>
      <c r="U1379" s="100">
        <v>2.1281931805811598</v>
      </c>
    </row>
    <row r="1380" spans="2:21" x14ac:dyDescent="0.25">
      <c r="B1380" s="88" t="str">
        <v/>
      </c>
      <c r="C1380" s="88" t="str">
        <v/>
      </c>
      <c r="D1380" s="88" t="str">
        <v/>
      </c>
      <c r="F1380" s="102" t="str">
        <v/>
      </c>
      <c r="O1380" s="99">
        <v>29</v>
      </c>
      <c r="P1380" s="99" t="s">
        <v>220</v>
      </c>
      <c r="Q1380" s="99" t="s">
        <v>259</v>
      </c>
      <c r="R1380" s="99">
        <v>2</v>
      </c>
      <c r="S1380" s="99" t="s">
        <v>262</v>
      </c>
      <c r="T1380" s="101" t="s">
        <v>263</v>
      </c>
      <c r="U1380" s="100">
        <v>8.0815795203342606</v>
      </c>
    </row>
    <row r="1381" spans="2:21" x14ac:dyDescent="0.25">
      <c r="B1381" s="88" t="str">
        <v/>
      </c>
      <c r="C1381" s="88" t="str">
        <v/>
      </c>
      <c r="D1381" s="88" t="str">
        <v/>
      </c>
      <c r="F1381" s="102" t="str">
        <v/>
      </c>
      <c r="O1381" s="99">
        <v>29</v>
      </c>
      <c r="P1381" s="99" t="s">
        <v>220</v>
      </c>
      <c r="Q1381" s="99" t="s">
        <v>259</v>
      </c>
      <c r="R1381" s="99">
        <v>3</v>
      </c>
      <c r="S1381" s="99" t="s">
        <v>264</v>
      </c>
      <c r="T1381" s="101" t="s">
        <v>265</v>
      </c>
      <c r="U1381" s="100">
        <v>9.7152122826420193</v>
      </c>
    </row>
    <row r="1382" spans="2:21" x14ac:dyDescent="0.25">
      <c r="B1382" s="88" t="str">
        <v/>
      </c>
      <c r="C1382" s="88" t="str">
        <v/>
      </c>
      <c r="D1382" s="88" t="str">
        <v/>
      </c>
      <c r="F1382" s="102" t="str">
        <v/>
      </c>
      <c r="O1382" s="99">
        <v>29</v>
      </c>
      <c r="P1382" s="99" t="s">
        <v>220</v>
      </c>
      <c r="Q1382" s="99" t="s">
        <v>259</v>
      </c>
      <c r="R1382" s="99">
        <v>4</v>
      </c>
      <c r="S1382" s="99" t="s">
        <v>266</v>
      </c>
      <c r="T1382" s="101" t="s">
        <v>267</v>
      </c>
      <c r="U1382" s="100">
        <v>10.8545485143942</v>
      </c>
    </row>
    <row r="1383" spans="2:21" x14ac:dyDescent="0.25">
      <c r="B1383" s="88" t="str">
        <v/>
      </c>
      <c r="C1383" s="88" t="str">
        <v/>
      </c>
      <c r="D1383" s="88" t="str">
        <v/>
      </c>
      <c r="F1383" s="102" t="str">
        <v/>
      </c>
      <c r="O1383" s="99">
        <v>29</v>
      </c>
      <c r="P1383" s="99" t="s">
        <v>220</v>
      </c>
      <c r="Q1383" s="99" t="s">
        <v>259</v>
      </c>
      <c r="R1383" s="99">
        <v>5</v>
      </c>
      <c r="S1383" s="99" t="s">
        <v>268</v>
      </c>
      <c r="T1383" s="101" t="s">
        <v>269</v>
      </c>
      <c r="U1383" s="100">
        <v>10.142267157459301</v>
      </c>
    </row>
    <row r="1384" spans="2:21" x14ac:dyDescent="0.25">
      <c r="B1384" s="88" t="str">
        <v/>
      </c>
      <c r="C1384" s="88" t="str">
        <v/>
      </c>
      <c r="D1384" s="88" t="str">
        <v/>
      </c>
      <c r="F1384" s="102" t="str">
        <v/>
      </c>
      <c r="O1384" s="99">
        <v>29</v>
      </c>
      <c r="P1384" s="99" t="s">
        <v>220</v>
      </c>
      <c r="Q1384" s="99" t="s">
        <v>259</v>
      </c>
      <c r="R1384" s="99">
        <v>6</v>
      </c>
      <c r="S1384" s="99" t="s">
        <v>270</v>
      </c>
      <c r="T1384" s="101" t="s">
        <v>271</v>
      </c>
      <c r="U1384" s="100">
        <v>13.2743158321107</v>
      </c>
    </row>
    <row r="1385" spans="2:21" x14ac:dyDescent="0.25">
      <c r="B1385" s="88" t="str">
        <v/>
      </c>
      <c r="C1385" s="88" t="str">
        <v/>
      </c>
      <c r="D1385" s="88" t="str">
        <v/>
      </c>
      <c r="F1385" s="102" t="str">
        <v/>
      </c>
      <c r="O1385" s="99">
        <v>29</v>
      </c>
      <c r="P1385" s="99" t="s">
        <v>220</v>
      </c>
      <c r="Q1385" s="99" t="s">
        <v>259</v>
      </c>
      <c r="R1385" s="99">
        <v>7</v>
      </c>
      <c r="S1385" s="99" t="s">
        <v>272</v>
      </c>
      <c r="T1385" s="101" t="s">
        <v>273</v>
      </c>
      <c r="U1385" s="100">
        <v>19.940317474631499</v>
      </c>
    </row>
    <row r="1386" spans="2:21" x14ac:dyDescent="0.25">
      <c r="B1386" s="88" t="str">
        <v/>
      </c>
      <c r="C1386" s="88" t="str">
        <v/>
      </c>
      <c r="D1386" s="88" t="str">
        <v/>
      </c>
      <c r="F1386" s="102" t="str">
        <v/>
      </c>
      <c r="O1386" s="99">
        <v>29</v>
      </c>
      <c r="P1386" s="99" t="s">
        <v>220</v>
      </c>
      <c r="Q1386" s="99" t="s">
        <v>259</v>
      </c>
      <c r="R1386" s="99">
        <v>8</v>
      </c>
      <c r="S1386" s="99" t="s">
        <v>280</v>
      </c>
      <c r="T1386" s="101" t="s">
        <v>281</v>
      </c>
      <c r="U1386" s="100">
        <v>13.558011110903898</v>
      </c>
    </row>
    <row r="1387" spans="2:21" x14ac:dyDescent="0.25">
      <c r="B1387" s="88" t="str">
        <v/>
      </c>
      <c r="C1387" s="88" t="str">
        <v/>
      </c>
      <c r="D1387" s="88" t="str">
        <v/>
      </c>
      <c r="F1387" s="102" t="str">
        <v/>
      </c>
      <c r="O1387" s="99">
        <v>29</v>
      </c>
      <c r="P1387" s="99" t="s">
        <v>220</v>
      </c>
      <c r="Q1387" s="99" t="s">
        <v>259</v>
      </c>
      <c r="R1387" s="99">
        <v>9</v>
      </c>
      <c r="S1387" s="99" t="s">
        <v>274</v>
      </c>
      <c r="T1387" s="101" t="s">
        <v>275</v>
      </c>
      <c r="U1387" s="100">
        <v>15.799562480944701</v>
      </c>
    </row>
    <row r="1388" spans="2:21" x14ac:dyDescent="0.25">
      <c r="B1388" s="88" t="str">
        <v/>
      </c>
      <c r="C1388" s="88" t="str">
        <v/>
      </c>
      <c r="D1388" s="88" t="str">
        <v/>
      </c>
      <c r="F1388" s="102" t="str">
        <v/>
      </c>
      <c r="O1388" s="99">
        <v>29</v>
      </c>
      <c r="P1388" s="99" t="s">
        <v>220</v>
      </c>
      <c r="Q1388" s="99" t="s">
        <v>259</v>
      </c>
      <c r="R1388" s="99">
        <v>10</v>
      </c>
      <c r="S1388" s="99" t="s">
        <v>282</v>
      </c>
      <c r="T1388" s="101" t="s">
        <v>283</v>
      </c>
      <c r="U1388" s="100">
        <v>23.295837267428499</v>
      </c>
    </row>
    <row r="1389" spans="2:21" x14ac:dyDescent="0.25">
      <c r="B1389" s="88" t="str">
        <v/>
      </c>
      <c r="C1389" s="88" t="str">
        <v/>
      </c>
      <c r="D1389" s="88" t="str">
        <v/>
      </c>
      <c r="F1389" s="102" t="str">
        <v/>
      </c>
      <c r="O1389" s="99">
        <v>29</v>
      </c>
      <c r="P1389" s="99" t="s">
        <v>220</v>
      </c>
      <c r="Q1389" s="99" t="s">
        <v>259</v>
      </c>
      <c r="R1389" s="99">
        <v>11</v>
      </c>
      <c r="S1389" s="99" t="s">
        <v>276</v>
      </c>
      <c r="T1389" s="101" t="s">
        <v>277</v>
      </c>
      <c r="U1389" s="100">
        <v>23.172796921497298</v>
      </c>
    </row>
    <row r="1390" spans="2:21" x14ac:dyDescent="0.25">
      <c r="B1390" s="88" t="str">
        <v/>
      </c>
      <c r="C1390" s="88" t="str">
        <v/>
      </c>
      <c r="D1390" s="88" t="str">
        <v/>
      </c>
      <c r="F1390" s="102" t="str">
        <v/>
      </c>
      <c r="O1390" s="99">
        <v>29</v>
      </c>
      <c r="P1390" s="99" t="s">
        <v>220</v>
      </c>
      <c r="Q1390" s="99" t="s">
        <v>259</v>
      </c>
      <c r="R1390" s="99">
        <v>12</v>
      </c>
      <c r="S1390" s="99" t="s">
        <v>284</v>
      </c>
      <c r="T1390" s="101" t="s">
        <v>285</v>
      </c>
      <c r="U1390" s="100">
        <v>27.5034551858665</v>
      </c>
    </row>
    <row r="1391" spans="2:21" x14ac:dyDescent="0.25">
      <c r="B1391" s="88" t="str">
        <v/>
      </c>
      <c r="C1391" s="88" t="str">
        <v/>
      </c>
      <c r="D1391" s="88" t="str">
        <v/>
      </c>
      <c r="F1391" s="102" t="str">
        <v/>
      </c>
      <c r="O1391" s="99">
        <v>29</v>
      </c>
      <c r="P1391" s="99" t="s">
        <v>220</v>
      </c>
      <c r="Q1391" s="99" t="s">
        <v>259</v>
      </c>
      <c r="R1391" s="99">
        <v>13</v>
      </c>
      <c r="S1391" s="99" t="s">
        <v>278</v>
      </c>
      <c r="T1391" s="101" t="s">
        <v>279</v>
      </c>
      <c r="U1391" s="100">
        <v>13.4563107412426</v>
      </c>
    </row>
    <row r="1392" spans="2:21" x14ac:dyDescent="0.25">
      <c r="B1392" s="88" t="str">
        <v/>
      </c>
      <c r="C1392" s="88" t="str">
        <v/>
      </c>
      <c r="D1392" s="88" t="str">
        <v/>
      </c>
      <c r="F1392" s="102" t="str">
        <v/>
      </c>
      <c r="O1392" s="99">
        <v>29</v>
      </c>
      <c r="P1392" s="99" t="s">
        <v>220</v>
      </c>
      <c r="Q1392" s="99" t="s">
        <v>259</v>
      </c>
      <c r="R1392" s="99">
        <v>14</v>
      </c>
      <c r="S1392" s="99" t="s">
        <v>286</v>
      </c>
      <c r="T1392" s="101" t="s">
        <v>287</v>
      </c>
      <c r="U1392" s="100">
        <v>17.456227160355699</v>
      </c>
    </row>
    <row r="1393" spans="2:21" x14ac:dyDescent="0.25">
      <c r="B1393" s="88" t="str">
        <v/>
      </c>
      <c r="C1393" s="88" t="str">
        <v/>
      </c>
      <c r="D1393" s="88" t="str">
        <v/>
      </c>
      <c r="F1393" s="102" t="str">
        <v/>
      </c>
      <c r="O1393" s="99">
        <v>30</v>
      </c>
      <c r="P1393" s="99" t="s">
        <v>221</v>
      </c>
      <c r="Q1393" s="99" t="s">
        <v>259</v>
      </c>
      <c r="R1393" s="99">
        <v>1</v>
      </c>
      <c r="S1393" s="99" t="s">
        <v>260</v>
      </c>
      <c r="T1393" s="101" t="s">
        <v>261</v>
      </c>
      <c r="U1393" s="100">
        <v>2.1281931805811598</v>
      </c>
    </row>
    <row r="1394" spans="2:21" x14ac:dyDescent="0.25">
      <c r="B1394" s="88" t="str">
        <v/>
      </c>
      <c r="C1394" s="88" t="str">
        <v/>
      </c>
      <c r="D1394" s="88" t="str">
        <v/>
      </c>
      <c r="F1394" s="102" t="str">
        <v/>
      </c>
      <c r="O1394" s="99">
        <v>30</v>
      </c>
      <c r="P1394" s="99" t="s">
        <v>221</v>
      </c>
      <c r="Q1394" s="99" t="s">
        <v>259</v>
      </c>
      <c r="R1394" s="99">
        <v>2</v>
      </c>
      <c r="S1394" s="99" t="s">
        <v>262</v>
      </c>
      <c r="T1394" s="101" t="s">
        <v>263</v>
      </c>
      <c r="U1394" s="100">
        <v>8.0815795203342606</v>
      </c>
    </row>
    <row r="1395" spans="2:21" x14ac:dyDescent="0.25">
      <c r="B1395" s="88" t="str">
        <v/>
      </c>
      <c r="C1395" s="88" t="str">
        <v/>
      </c>
      <c r="D1395" s="88" t="str">
        <v/>
      </c>
      <c r="F1395" s="102" t="str">
        <v/>
      </c>
      <c r="O1395" s="99">
        <v>30</v>
      </c>
      <c r="P1395" s="99" t="s">
        <v>221</v>
      </c>
      <c r="Q1395" s="99" t="s">
        <v>259</v>
      </c>
      <c r="R1395" s="99">
        <v>3</v>
      </c>
      <c r="S1395" s="99" t="s">
        <v>264</v>
      </c>
      <c r="T1395" s="101" t="s">
        <v>265</v>
      </c>
      <c r="U1395" s="100">
        <v>9.7152122826420193</v>
      </c>
    </row>
    <row r="1396" spans="2:21" x14ac:dyDescent="0.25">
      <c r="B1396" s="88" t="str">
        <v/>
      </c>
      <c r="C1396" s="88" t="str">
        <v/>
      </c>
      <c r="D1396" s="88" t="str">
        <v/>
      </c>
      <c r="F1396" s="102" t="str">
        <v/>
      </c>
      <c r="O1396" s="99">
        <v>30</v>
      </c>
      <c r="P1396" s="99" t="s">
        <v>221</v>
      </c>
      <c r="Q1396" s="99" t="s">
        <v>259</v>
      </c>
      <c r="R1396" s="99">
        <v>4</v>
      </c>
      <c r="S1396" s="99" t="s">
        <v>266</v>
      </c>
      <c r="T1396" s="101" t="s">
        <v>267</v>
      </c>
      <c r="U1396" s="100">
        <v>10.8545485143942</v>
      </c>
    </row>
    <row r="1397" spans="2:21" x14ac:dyDescent="0.25">
      <c r="B1397" s="88" t="str">
        <v/>
      </c>
      <c r="C1397" s="88" t="str">
        <v/>
      </c>
      <c r="D1397" s="88" t="str">
        <v/>
      </c>
      <c r="F1397" s="102" t="str">
        <v/>
      </c>
      <c r="O1397" s="99">
        <v>30</v>
      </c>
      <c r="P1397" s="99" t="s">
        <v>221</v>
      </c>
      <c r="Q1397" s="99" t="s">
        <v>259</v>
      </c>
      <c r="R1397" s="99">
        <v>5</v>
      </c>
      <c r="S1397" s="99" t="s">
        <v>268</v>
      </c>
      <c r="T1397" s="101" t="s">
        <v>269</v>
      </c>
      <c r="U1397" s="100">
        <v>10.142267157459301</v>
      </c>
    </row>
    <row r="1398" spans="2:21" x14ac:dyDescent="0.25">
      <c r="B1398" s="88" t="str">
        <v/>
      </c>
      <c r="C1398" s="88" t="str">
        <v/>
      </c>
      <c r="D1398" s="88" t="str">
        <v/>
      </c>
      <c r="F1398" s="102" t="str">
        <v/>
      </c>
      <c r="O1398" s="99">
        <v>30</v>
      </c>
      <c r="P1398" s="99" t="s">
        <v>221</v>
      </c>
      <c r="Q1398" s="99" t="s">
        <v>259</v>
      </c>
      <c r="R1398" s="99">
        <v>6</v>
      </c>
      <c r="S1398" s="99" t="s">
        <v>270</v>
      </c>
      <c r="T1398" s="101" t="s">
        <v>271</v>
      </c>
      <c r="U1398" s="100">
        <v>13.2743158321107</v>
      </c>
    </row>
    <row r="1399" spans="2:21" x14ac:dyDescent="0.25">
      <c r="B1399" s="88" t="str">
        <v/>
      </c>
      <c r="C1399" s="88" t="str">
        <v/>
      </c>
      <c r="D1399" s="88" t="str">
        <v/>
      </c>
      <c r="F1399" s="102" t="str">
        <v/>
      </c>
      <c r="O1399" s="99">
        <v>30</v>
      </c>
      <c r="P1399" s="99" t="s">
        <v>221</v>
      </c>
      <c r="Q1399" s="99" t="s">
        <v>259</v>
      </c>
      <c r="R1399" s="99">
        <v>7</v>
      </c>
      <c r="S1399" s="99" t="s">
        <v>272</v>
      </c>
      <c r="T1399" s="101" t="s">
        <v>273</v>
      </c>
      <c r="U1399" s="100">
        <v>19.940317474631499</v>
      </c>
    </row>
    <row r="1400" spans="2:21" x14ac:dyDescent="0.25">
      <c r="B1400" s="88" t="str">
        <v/>
      </c>
      <c r="C1400" s="88" t="str">
        <v/>
      </c>
      <c r="D1400" s="88" t="str">
        <v/>
      </c>
      <c r="F1400" s="102" t="str">
        <v/>
      </c>
      <c r="O1400" s="99">
        <v>30</v>
      </c>
      <c r="P1400" s="99" t="s">
        <v>221</v>
      </c>
      <c r="Q1400" s="99" t="s">
        <v>259</v>
      </c>
      <c r="R1400" s="99">
        <v>8</v>
      </c>
      <c r="S1400" s="99" t="s">
        <v>280</v>
      </c>
      <c r="T1400" s="101" t="s">
        <v>281</v>
      </c>
      <c r="U1400" s="100">
        <v>13.558011110903898</v>
      </c>
    </row>
    <row r="1401" spans="2:21" x14ac:dyDescent="0.25">
      <c r="B1401" s="88" t="str">
        <v/>
      </c>
      <c r="C1401" s="88" t="str">
        <v/>
      </c>
      <c r="D1401" s="88" t="str">
        <v/>
      </c>
      <c r="F1401" s="102" t="str">
        <v/>
      </c>
      <c r="O1401" s="99">
        <v>30</v>
      </c>
      <c r="P1401" s="99" t="s">
        <v>221</v>
      </c>
      <c r="Q1401" s="99" t="s">
        <v>259</v>
      </c>
      <c r="R1401" s="99">
        <v>9</v>
      </c>
      <c r="S1401" s="99" t="s">
        <v>274</v>
      </c>
      <c r="T1401" s="101" t="s">
        <v>275</v>
      </c>
      <c r="U1401" s="100">
        <v>15.799562480944701</v>
      </c>
    </row>
    <row r="1402" spans="2:21" x14ac:dyDescent="0.25">
      <c r="B1402" s="88" t="str">
        <v/>
      </c>
      <c r="C1402" s="88" t="str">
        <v/>
      </c>
      <c r="D1402" s="88" t="str">
        <v/>
      </c>
      <c r="F1402" s="102" t="str">
        <v/>
      </c>
      <c r="O1402" s="99">
        <v>30</v>
      </c>
      <c r="P1402" s="99" t="s">
        <v>221</v>
      </c>
      <c r="Q1402" s="99" t="s">
        <v>259</v>
      </c>
      <c r="R1402" s="99">
        <v>10</v>
      </c>
      <c r="S1402" s="99" t="s">
        <v>282</v>
      </c>
      <c r="T1402" s="101" t="s">
        <v>283</v>
      </c>
      <c r="U1402" s="100">
        <v>23.295837267428499</v>
      </c>
    </row>
    <row r="1403" spans="2:21" x14ac:dyDescent="0.25">
      <c r="B1403" s="88" t="str">
        <v/>
      </c>
      <c r="C1403" s="88" t="str">
        <v/>
      </c>
      <c r="D1403" s="88" t="str">
        <v/>
      </c>
      <c r="F1403" s="102" t="str">
        <v/>
      </c>
      <c r="O1403" s="99">
        <v>30</v>
      </c>
      <c r="P1403" s="99" t="s">
        <v>221</v>
      </c>
      <c r="Q1403" s="99" t="s">
        <v>259</v>
      </c>
      <c r="R1403" s="99">
        <v>11</v>
      </c>
      <c r="S1403" s="99" t="s">
        <v>276</v>
      </c>
      <c r="T1403" s="101" t="s">
        <v>277</v>
      </c>
      <c r="U1403" s="100">
        <v>23.172796921497298</v>
      </c>
    </row>
    <row r="1404" spans="2:21" x14ac:dyDescent="0.25">
      <c r="B1404" s="88" t="str">
        <v/>
      </c>
      <c r="C1404" s="88" t="str">
        <v/>
      </c>
      <c r="D1404" s="88" t="str">
        <v/>
      </c>
      <c r="F1404" s="102" t="str">
        <v/>
      </c>
      <c r="O1404" s="99">
        <v>30</v>
      </c>
      <c r="P1404" s="99" t="s">
        <v>221</v>
      </c>
      <c r="Q1404" s="99" t="s">
        <v>259</v>
      </c>
      <c r="R1404" s="99">
        <v>12</v>
      </c>
      <c r="S1404" s="99" t="s">
        <v>284</v>
      </c>
      <c r="T1404" s="101" t="s">
        <v>285</v>
      </c>
      <c r="U1404" s="100">
        <v>27.5034551858665</v>
      </c>
    </row>
    <row r="1405" spans="2:21" x14ac:dyDescent="0.25">
      <c r="B1405" s="88" t="str">
        <v/>
      </c>
      <c r="C1405" s="88" t="str">
        <v/>
      </c>
      <c r="D1405" s="88" t="str">
        <v/>
      </c>
      <c r="F1405" s="102" t="str">
        <v/>
      </c>
      <c r="O1405" s="99">
        <v>30</v>
      </c>
      <c r="P1405" s="99" t="s">
        <v>221</v>
      </c>
      <c r="Q1405" s="99" t="s">
        <v>259</v>
      </c>
      <c r="R1405" s="99">
        <v>13</v>
      </c>
      <c r="S1405" s="99" t="s">
        <v>278</v>
      </c>
      <c r="T1405" s="101" t="s">
        <v>279</v>
      </c>
      <c r="U1405" s="100">
        <v>13.4563107412426</v>
      </c>
    </row>
    <row r="1406" spans="2:21" x14ac:dyDescent="0.25">
      <c r="B1406" s="88" t="str">
        <v/>
      </c>
      <c r="C1406" s="88" t="str">
        <v/>
      </c>
      <c r="D1406" s="88" t="str">
        <v/>
      </c>
      <c r="F1406" s="102" t="str">
        <v/>
      </c>
      <c r="O1406" s="99">
        <v>30</v>
      </c>
      <c r="P1406" s="99" t="s">
        <v>221</v>
      </c>
      <c r="Q1406" s="99" t="s">
        <v>259</v>
      </c>
      <c r="R1406" s="99">
        <v>14</v>
      </c>
      <c r="S1406" s="99" t="s">
        <v>286</v>
      </c>
      <c r="T1406" s="101" t="s">
        <v>287</v>
      </c>
      <c r="U1406" s="100">
        <v>17.456227160355699</v>
      </c>
    </row>
    <row r="1407" spans="2:21" x14ac:dyDescent="0.25">
      <c r="B1407" s="88" t="str">
        <v/>
      </c>
      <c r="C1407" s="88" t="str">
        <v/>
      </c>
      <c r="D1407" s="88" t="str">
        <v/>
      </c>
      <c r="F1407" s="102" t="str">
        <v/>
      </c>
      <c r="O1407" s="99">
        <v>31</v>
      </c>
      <c r="P1407" s="99" t="s">
        <v>222</v>
      </c>
      <c r="Q1407" s="99" t="s">
        <v>259</v>
      </c>
      <c r="R1407" s="99">
        <v>1</v>
      </c>
      <c r="S1407" s="99" t="s">
        <v>260</v>
      </c>
      <c r="T1407" s="101" t="s">
        <v>261</v>
      </c>
      <c r="U1407" s="100">
        <v>2.1281931805811598</v>
      </c>
    </row>
    <row r="1408" spans="2:21" x14ac:dyDescent="0.25">
      <c r="B1408" s="88" t="str">
        <v/>
      </c>
      <c r="C1408" s="88" t="str">
        <v/>
      </c>
      <c r="D1408" s="88" t="str">
        <v/>
      </c>
      <c r="F1408" s="102" t="str">
        <v/>
      </c>
      <c r="O1408" s="99">
        <v>31</v>
      </c>
      <c r="P1408" s="99" t="s">
        <v>222</v>
      </c>
      <c r="Q1408" s="99" t="s">
        <v>259</v>
      </c>
      <c r="R1408" s="99">
        <v>2</v>
      </c>
      <c r="S1408" s="99" t="s">
        <v>262</v>
      </c>
      <c r="T1408" s="101" t="s">
        <v>263</v>
      </c>
      <c r="U1408" s="100">
        <v>8.0815795203342606</v>
      </c>
    </row>
    <row r="1409" spans="2:21" x14ac:dyDescent="0.25">
      <c r="B1409" s="88" t="str">
        <v/>
      </c>
      <c r="C1409" s="88" t="str">
        <v/>
      </c>
      <c r="D1409" s="88" t="str">
        <v/>
      </c>
      <c r="F1409" s="102" t="str">
        <v/>
      </c>
      <c r="O1409" s="99">
        <v>31</v>
      </c>
      <c r="P1409" s="99" t="s">
        <v>222</v>
      </c>
      <c r="Q1409" s="99" t="s">
        <v>259</v>
      </c>
      <c r="R1409" s="99">
        <v>3</v>
      </c>
      <c r="S1409" s="99" t="s">
        <v>264</v>
      </c>
      <c r="T1409" s="101" t="s">
        <v>265</v>
      </c>
      <c r="U1409" s="100">
        <v>9.7152122826420193</v>
      </c>
    </row>
    <row r="1410" spans="2:21" x14ac:dyDescent="0.25">
      <c r="B1410" s="88" t="str">
        <v/>
      </c>
      <c r="C1410" s="88" t="str">
        <v/>
      </c>
      <c r="D1410" s="88" t="str">
        <v/>
      </c>
      <c r="F1410" s="102" t="str">
        <v/>
      </c>
      <c r="O1410" s="99">
        <v>31</v>
      </c>
      <c r="P1410" s="99" t="s">
        <v>222</v>
      </c>
      <c r="Q1410" s="99" t="s">
        <v>259</v>
      </c>
      <c r="R1410" s="99">
        <v>4</v>
      </c>
      <c r="S1410" s="99" t="s">
        <v>266</v>
      </c>
      <c r="T1410" s="101" t="s">
        <v>267</v>
      </c>
      <c r="U1410" s="100">
        <v>10.8545485143942</v>
      </c>
    </row>
    <row r="1411" spans="2:21" x14ac:dyDescent="0.25">
      <c r="B1411" s="88" t="str">
        <v/>
      </c>
      <c r="C1411" s="88" t="str">
        <v/>
      </c>
      <c r="D1411" s="88" t="str">
        <v/>
      </c>
      <c r="F1411" s="102" t="str">
        <v/>
      </c>
      <c r="O1411" s="99">
        <v>31</v>
      </c>
      <c r="P1411" s="99" t="s">
        <v>222</v>
      </c>
      <c r="Q1411" s="99" t="s">
        <v>259</v>
      </c>
      <c r="R1411" s="99">
        <v>5</v>
      </c>
      <c r="S1411" s="99" t="s">
        <v>268</v>
      </c>
      <c r="T1411" s="101" t="s">
        <v>269</v>
      </c>
      <c r="U1411" s="100">
        <v>10.142267157459301</v>
      </c>
    </row>
    <row r="1412" spans="2:21" x14ac:dyDescent="0.25">
      <c r="B1412" s="88" t="str">
        <v/>
      </c>
      <c r="C1412" s="88" t="str">
        <v/>
      </c>
      <c r="D1412" s="88" t="str">
        <v/>
      </c>
      <c r="F1412" s="102" t="str">
        <v/>
      </c>
      <c r="O1412" s="99">
        <v>31</v>
      </c>
      <c r="P1412" s="99" t="s">
        <v>222</v>
      </c>
      <c r="Q1412" s="99" t="s">
        <v>259</v>
      </c>
      <c r="R1412" s="99">
        <v>6</v>
      </c>
      <c r="S1412" s="99" t="s">
        <v>270</v>
      </c>
      <c r="T1412" s="101" t="s">
        <v>271</v>
      </c>
      <c r="U1412" s="100">
        <v>13.2743158321107</v>
      </c>
    </row>
    <row r="1413" spans="2:21" x14ac:dyDescent="0.25">
      <c r="B1413" s="88" t="str">
        <v/>
      </c>
      <c r="C1413" s="88" t="str">
        <v/>
      </c>
      <c r="D1413" s="88" t="str">
        <v/>
      </c>
      <c r="F1413" s="102" t="str">
        <v/>
      </c>
      <c r="O1413" s="99">
        <v>31</v>
      </c>
      <c r="P1413" s="99" t="s">
        <v>222</v>
      </c>
      <c r="Q1413" s="99" t="s">
        <v>259</v>
      </c>
      <c r="R1413" s="99">
        <v>7</v>
      </c>
      <c r="S1413" s="99" t="s">
        <v>272</v>
      </c>
      <c r="T1413" s="101" t="s">
        <v>273</v>
      </c>
      <c r="U1413" s="100">
        <v>19.940317474631499</v>
      </c>
    </row>
    <row r="1414" spans="2:21" x14ac:dyDescent="0.25">
      <c r="B1414" s="88" t="str">
        <v/>
      </c>
      <c r="C1414" s="88" t="str">
        <v/>
      </c>
      <c r="D1414" s="88" t="str">
        <v/>
      </c>
      <c r="F1414" s="102" t="str">
        <v/>
      </c>
      <c r="O1414" s="99">
        <v>31</v>
      </c>
      <c r="P1414" s="99" t="s">
        <v>222</v>
      </c>
      <c r="Q1414" s="99" t="s">
        <v>259</v>
      </c>
      <c r="R1414" s="99">
        <v>8</v>
      </c>
      <c r="S1414" s="99" t="s">
        <v>280</v>
      </c>
      <c r="T1414" s="101" t="s">
        <v>281</v>
      </c>
      <c r="U1414" s="100">
        <v>13.558011110903898</v>
      </c>
    </row>
    <row r="1415" spans="2:21" x14ac:dyDescent="0.25">
      <c r="B1415" s="88" t="str">
        <v/>
      </c>
      <c r="C1415" s="88" t="str">
        <v/>
      </c>
      <c r="D1415" s="88" t="str">
        <v/>
      </c>
      <c r="F1415" s="102" t="str">
        <v/>
      </c>
      <c r="O1415" s="99">
        <v>31</v>
      </c>
      <c r="P1415" s="99" t="s">
        <v>222</v>
      </c>
      <c r="Q1415" s="99" t="s">
        <v>259</v>
      </c>
      <c r="R1415" s="99">
        <v>9</v>
      </c>
      <c r="S1415" s="99" t="s">
        <v>274</v>
      </c>
      <c r="T1415" s="101" t="s">
        <v>275</v>
      </c>
      <c r="U1415" s="100">
        <v>15.799562480944701</v>
      </c>
    </row>
    <row r="1416" spans="2:21" x14ac:dyDescent="0.25">
      <c r="B1416" s="88" t="str">
        <v/>
      </c>
      <c r="C1416" s="88" t="str">
        <v/>
      </c>
      <c r="D1416" s="88" t="str">
        <v/>
      </c>
      <c r="F1416" s="102" t="str">
        <v/>
      </c>
      <c r="O1416" s="99">
        <v>31</v>
      </c>
      <c r="P1416" s="99" t="s">
        <v>222</v>
      </c>
      <c r="Q1416" s="99" t="s">
        <v>259</v>
      </c>
      <c r="R1416" s="99">
        <v>10</v>
      </c>
      <c r="S1416" s="99" t="s">
        <v>282</v>
      </c>
      <c r="T1416" s="101" t="s">
        <v>283</v>
      </c>
      <c r="U1416" s="100">
        <v>23.295837267428499</v>
      </c>
    </row>
    <row r="1417" spans="2:21" x14ac:dyDescent="0.25">
      <c r="B1417" s="88" t="str">
        <v/>
      </c>
      <c r="C1417" s="88" t="str">
        <v/>
      </c>
      <c r="D1417" s="88" t="str">
        <v/>
      </c>
      <c r="F1417" s="102" t="str">
        <v/>
      </c>
      <c r="O1417" s="99">
        <v>31</v>
      </c>
      <c r="P1417" s="99" t="s">
        <v>222</v>
      </c>
      <c r="Q1417" s="99" t="s">
        <v>259</v>
      </c>
      <c r="R1417" s="99">
        <v>11</v>
      </c>
      <c r="S1417" s="99" t="s">
        <v>276</v>
      </c>
      <c r="T1417" s="101" t="s">
        <v>277</v>
      </c>
      <c r="U1417" s="100">
        <v>23.172796921497298</v>
      </c>
    </row>
    <row r="1418" spans="2:21" x14ac:dyDescent="0.25">
      <c r="B1418" s="88" t="str">
        <v/>
      </c>
      <c r="C1418" s="88" t="str">
        <v/>
      </c>
      <c r="D1418" s="88" t="str">
        <v/>
      </c>
      <c r="F1418" s="102" t="str">
        <v/>
      </c>
      <c r="O1418" s="99">
        <v>31</v>
      </c>
      <c r="P1418" s="99" t="s">
        <v>222</v>
      </c>
      <c r="Q1418" s="99" t="s">
        <v>259</v>
      </c>
      <c r="R1418" s="99">
        <v>12</v>
      </c>
      <c r="S1418" s="99" t="s">
        <v>284</v>
      </c>
      <c r="T1418" s="101" t="s">
        <v>285</v>
      </c>
      <c r="U1418" s="100">
        <v>27.5034551858665</v>
      </c>
    </row>
    <row r="1419" spans="2:21" x14ac:dyDescent="0.25">
      <c r="B1419" s="88" t="str">
        <v/>
      </c>
      <c r="C1419" s="88" t="str">
        <v/>
      </c>
      <c r="D1419" s="88" t="str">
        <v/>
      </c>
      <c r="F1419" s="102" t="str">
        <v/>
      </c>
      <c r="O1419" s="99">
        <v>31</v>
      </c>
      <c r="P1419" s="99" t="s">
        <v>222</v>
      </c>
      <c r="Q1419" s="99" t="s">
        <v>259</v>
      </c>
      <c r="R1419" s="99">
        <v>13</v>
      </c>
      <c r="S1419" s="99" t="s">
        <v>278</v>
      </c>
      <c r="T1419" s="101" t="s">
        <v>279</v>
      </c>
      <c r="U1419" s="100">
        <v>13.4563107412426</v>
      </c>
    </row>
    <row r="1420" spans="2:21" x14ac:dyDescent="0.25">
      <c r="B1420" s="88" t="str">
        <v/>
      </c>
      <c r="C1420" s="88" t="str">
        <v/>
      </c>
      <c r="D1420" s="88" t="str">
        <v/>
      </c>
      <c r="F1420" s="102" t="str">
        <v/>
      </c>
      <c r="O1420" s="99">
        <v>31</v>
      </c>
      <c r="P1420" s="99" t="s">
        <v>222</v>
      </c>
      <c r="Q1420" s="99" t="s">
        <v>259</v>
      </c>
      <c r="R1420" s="99">
        <v>14</v>
      </c>
      <c r="S1420" s="99" t="s">
        <v>286</v>
      </c>
      <c r="T1420" s="101" t="s">
        <v>287</v>
      </c>
      <c r="U1420" s="100">
        <v>17.456227160355699</v>
      </c>
    </row>
    <row r="1421" spans="2:21" x14ac:dyDescent="0.25">
      <c r="B1421" s="88" t="str">
        <v/>
      </c>
      <c r="C1421" s="88" t="str">
        <v/>
      </c>
      <c r="D1421" s="88" t="str">
        <v/>
      </c>
      <c r="F1421" s="102" t="str">
        <v/>
      </c>
      <c r="O1421" s="99">
        <v>32</v>
      </c>
      <c r="P1421" s="99" t="s">
        <v>223</v>
      </c>
      <c r="Q1421" s="99" t="s">
        <v>259</v>
      </c>
      <c r="R1421" s="99">
        <v>1</v>
      </c>
      <c r="S1421" s="99" t="s">
        <v>260</v>
      </c>
      <c r="T1421" s="101" t="s">
        <v>261</v>
      </c>
      <c r="U1421" s="100">
        <v>2.1281931805811598</v>
      </c>
    </row>
    <row r="1422" spans="2:21" x14ac:dyDescent="0.25">
      <c r="B1422" s="88" t="str">
        <v/>
      </c>
      <c r="C1422" s="88" t="str">
        <v/>
      </c>
      <c r="D1422" s="88" t="str">
        <v/>
      </c>
      <c r="F1422" s="102" t="str">
        <v/>
      </c>
      <c r="O1422" s="99">
        <v>32</v>
      </c>
      <c r="P1422" s="99" t="s">
        <v>223</v>
      </c>
      <c r="Q1422" s="99" t="s">
        <v>259</v>
      </c>
      <c r="R1422" s="99">
        <v>2</v>
      </c>
      <c r="S1422" s="99" t="s">
        <v>262</v>
      </c>
      <c r="T1422" s="101" t="s">
        <v>263</v>
      </c>
      <c r="U1422" s="100">
        <v>8.0815795203342606</v>
      </c>
    </row>
    <row r="1423" spans="2:21" x14ac:dyDescent="0.25">
      <c r="B1423" s="88" t="str">
        <v/>
      </c>
      <c r="C1423" s="88" t="str">
        <v/>
      </c>
      <c r="D1423" s="88" t="str">
        <v/>
      </c>
      <c r="F1423" s="102" t="str">
        <v/>
      </c>
      <c r="O1423" s="99">
        <v>32</v>
      </c>
      <c r="P1423" s="99" t="s">
        <v>223</v>
      </c>
      <c r="Q1423" s="99" t="s">
        <v>259</v>
      </c>
      <c r="R1423" s="99">
        <v>3</v>
      </c>
      <c r="S1423" s="99" t="s">
        <v>264</v>
      </c>
      <c r="T1423" s="101" t="s">
        <v>265</v>
      </c>
      <c r="U1423" s="100">
        <v>9.7152122826420193</v>
      </c>
    </row>
    <row r="1424" spans="2:21" x14ac:dyDescent="0.25">
      <c r="B1424" s="88" t="str">
        <v/>
      </c>
      <c r="C1424" s="88" t="str">
        <v/>
      </c>
      <c r="D1424" s="88" t="str">
        <v/>
      </c>
      <c r="F1424" s="102" t="str">
        <v/>
      </c>
      <c r="O1424" s="99">
        <v>32</v>
      </c>
      <c r="P1424" s="99" t="s">
        <v>223</v>
      </c>
      <c r="Q1424" s="99" t="s">
        <v>259</v>
      </c>
      <c r="R1424" s="99">
        <v>4</v>
      </c>
      <c r="S1424" s="99" t="s">
        <v>266</v>
      </c>
      <c r="T1424" s="101" t="s">
        <v>267</v>
      </c>
      <c r="U1424" s="100">
        <v>10.8545485143942</v>
      </c>
    </row>
    <row r="1425" spans="2:21" x14ac:dyDescent="0.25">
      <c r="B1425" s="88" t="str">
        <v/>
      </c>
      <c r="C1425" s="88" t="str">
        <v/>
      </c>
      <c r="D1425" s="88" t="str">
        <v/>
      </c>
      <c r="F1425" s="102" t="str">
        <v/>
      </c>
      <c r="O1425" s="99">
        <v>32</v>
      </c>
      <c r="P1425" s="99" t="s">
        <v>223</v>
      </c>
      <c r="Q1425" s="99" t="s">
        <v>259</v>
      </c>
      <c r="R1425" s="99">
        <v>5</v>
      </c>
      <c r="S1425" s="99" t="s">
        <v>268</v>
      </c>
      <c r="T1425" s="101" t="s">
        <v>269</v>
      </c>
      <c r="U1425" s="100">
        <v>10.142267157459301</v>
      </c>
    </row>
    <row r="1426" spans="2:21" x14ac:dyDescent="0.25">
      <c r="B1426" s="88" t="str">
        <v/>
      </c>
      <c r="C1426" s="88" t="str">
        <v/>
      </c>
      <c r="D1426" s="88" t="str">
        <v/>
      </c>
      <c r="F1426" s="102" t="str">
        <v/>
      </c>
      <c r="O1426" s="99">
        <v>32</v>
      </c>
      <c r="P1426" s="99" t="s">
        <v>223</v>
      </c>
      <c r="Q1426" s="99" t="s">
        <v>259</v>
      </c>
      <c r="R1426" s="99">
        <v>6</v>
      </c>
      <c r="S1426" s="99" t="s">
        <v>270</v>
      </c>
      <c r="T1426" s="101" t="s">
        <v>271</v>
      </c>
      <c r="U1426" s="100">
        <v>13.2743158321107</v>
      </c>
    </row>
    <row r="1427" spans="2:21" x14ac:dyDescent="0.25">
      <c r="B1427" s="88" t="str">
        <v/>
      </c>
      <c r="C1427" s="88" t="str">
        <v/>
      </c>
      <c r="D1427" s="88" t="str">
        <v/>
      </c>
      <c r="F1427" s="102" t="str">
        <v/>
      </c>
      <c r="O1427" s="99">
        <v>32</v>
      </c>
      <c r="P1427" s="99" t="s">
        <v>223</v>
      </c>
      <c r="Q1427" s="99" t="s">
        <v>259</v>
      </c>
      <c r="R1427" s="99">
        <v>7</v>
      </c>
      <c r="S1427" s="99" t="s">
        <v>272</v>
      </c>
      <c r="T1427" s="101" t="s">
        <v>273</v>
      </c>
      <c r="U1427" s="100">
        <v>19.940317474631499</v>
      </c>
    </row>
    <row r="1428" spans="2:21" x14ac:dyDescent="0.25">
      <c r="B1428" s="88" t="str">
        <v/>
      </c>
      <c r="C1428" s="88" t="str">
        <v/>
      </c>
      <c r="D1428" s="88" t="str">
        <v/>
      </c>
      <c r="F1428" s="102" t="str">
        <v/>
      </c>
      <c r="O1428" s="99">
        <v>32</v>
      </c>
      <c r="P1428" s="99" t="s">
        <v>223</v>
      </c>
      <c r="Q1428" s="99" t="s">
        <v>259</v>
      </c>
      <c r="R1428" s="99">
        <v>8</v>
      </c>
      <c r="S1428" s="99" t="s">
        <v>280</v>
      </c>
      <c r="T1428" s="101" t="s">
        <v>281</v>
      </c>
      <c r="U1428" s="100">
        <v>13.558011110903898</v>
      </c>
    </row>
    <row r="1429" spans="2:21" x14ac:dyDescent="0.25">
      <c r="B1429" s="88" t="str">
        <v/>
      </c>
      <c r="C1429" s="88" t="str">
        <v/>
      </c>
      <c r="D1429" s="88" t="str">
        <v/>
      </c>
      <c r="F1429" s="102" t="str">
        <v/>
      </c>
      <c r="O1429" s="99">
        <v>32</v>
      </c>
      <c r="P1429" s="99" t="s">
        <v>223</v>
      </c>
      <c r="Q1429" s="99" t="s">
        <v>259</v>
      </c>
      <c r="R1429" s="99">
        <v>9</v>
      </c>
      <c r="S1429" s="99" t="s">
        <v>274</v>
      </c>
      <c r="T1429" s="101" t="s">
        <v>275</v>
      </c>
      <c r="U1429" s="100">
        <v>15.799562480944701</v>
      </c>
    </row>
    <row r="1430" spans="2:21" x14ac:dyDescent="0.25">
      <c r="B1430" s="88" t="str">
        <v/>
      </c>
      <c r="C1430" s="88" t="str">
        <v/>
      </c>
      <c r="D1430" s="88" t="str">
        <v/>
      </c>
      <c r="F1430" s="102" t="str">
        <v/>
      </c>
      <c r="O1430" s="99">
        <v>32</v>
      </c>
      <c r="P1430" s="99" t="s">
        <v>223</v>
      </c>
      <c r="Q1430" s="99" t="s">
        <v>259</v>
      </c>
      <c r="R1430" s="99">
        <v>10</v>
      </c>
      <c r="S1430" s="99" t="s">
        <v>282</v>
      </c>
      <c r="T1430" s="101" t="s">
        <v>283</v>
      </c>
      <c r="U1430" s="100">
        <v>23.295837267428499</v>
      </c>
    </row>
    <row r="1431" spans="2:21" x14ac:dyDescent="0.25">
      <c r="B1431" s="88" t="str">
        <v/>
      </c>
      <c r="C1431" s="88" t="str">
        <v/>
      </c>
      <c r="D1431" s="88" t="str">
        <v/>
      </c>
      <c r="F1431" s="102" t="str">
        <v/>
      </c>
      <c r="O1431" s="99">
        <v>32</v>
      </c>
      <c r="P1431" s="99" t="s">
        <v>223</v>
      </c>
      <c r="Q1431" s="99" t="s">
        <v>259</v>
      </c>
      <c r="R1431" s="99">
        <v>11</v>
      </c>
      <c r="S1431" s="99" t="s">
        <v>276</v>
      </c>
      <c r="T1431" s="101" t="s">
        <v>277</v>
      </c>
      <c r="U1431" s="100">
        <v>23.172796921497298</v>
      </c>
    </row>
    <row r="1432" spans="2:21" x14ac:dyDescent="0.25">
      <c r="B1432" s="88" t="str">
        <v/>
      </c>
      <c r="C1432" s="88" t="str">
        <v/>
      </c>
      <c r="D1432" s="88" t="str">
        <v/>
      </c>
      <c r="F1432" s="102" t="str">
        <v/>
      </c>
      <c r="O1432" s="99">
        <v>32</v>
      </c>
      <c r="P1432" s="99" t="s">
        <v>223</v>
      </c>
      <c r="Q1432" s="99" t="s">
        <v>259</v>
      </c>
      <c r="R1432" s="99">
        <v>12</v>
      </c>
      <c r="S1432" s="99" t="s">
        <v>284</v>
      </c>
      <c r="T1432" s="101" t="s">
        <v>285</v>
      </c>
      <c r="U1432" s="100">
        <v>27.5034551858665</v>
      </c>
    </row>
    <row r="1433" spans="2:21" x14ac:dyDescent="0.25">
      <c r="B1433" s="88" t="str">
        <v/>
      </c>
      <c r="C1433" s="88" t="str">
        <v/>
      </c>
      <c r="D1433" s="88" t="str">
        <v/>
      </c>
      <c r="F1433" s="102" t="str">
        <v/>
      </c>
      <c r="O1433" s="99">
        <v>32</v>
      </c>
      <c r="P1433" s="99" t="s">
        <v>223</v>
      </c>
      <c r="Q1433" s="99" t="s">
        <v>259</v>
      </c>
      <c r="R1433" s="99">
        <v>13</v>
      </c>
      <c r="S1433" s="99" t="s">
        <v>278</v>
      </c>
      <c r="T1433" s="101" t="s">
        <v>279</v>
      </c>
      <c r="U1433" s="100">
        <v>13.4563107412426</v>
      </c>
    </row>
    <row r="1434" spans="2:21" x14ac:dyDescent="0.25">
      <c r="B1434" s="88" t="str">
        <v/>
      </c>
      <c r="C1434" s="88" t="str">
        <v/>
      </c>
      <c r="D1434" s="88" t="str">
        <v/>
      </c>
      <c r="F1434" s="102" t="str">
        <v/>
      </c>
      <c r="O1434" s="99">
        <v>32</v>
      </c>
      <c r="P1434" s="99" t="s">
        <v>223</v>
      </c>
      <c r="Q1434" s="99" t="s">
        <v>259</v>
      </c>
      <c r="R1434" s="99">
        <v>14</v>
      </c>
      <c r="S1434" s="99" t="s">
        <v>286</v>
      </c>
      <c r="T1434" s="101" t="s">
        <v>287</v>
      </c>
      <c r="U1434" s="100">
        <v>17.456227160355699</v>
      </c>
    </row>
    <row r="1435" spans="2:21" x14ac:dyDescent="0.25">
      <c r="B1435" s="88" t="str">
        <v/>
      </c>
      <c r="C1435" s="88" t="str">
        <v/>
      </c>
      <c r="D1435" s="88" t="str">
        <v/>
      </c>
      <c r="F1435" s="102" t="str">
        <v/>
      </c>
      <c r="O1435" s="99">
        <v>33</v>
      </c>
      <c r="P1435" s="99" t="s">
        <v>224</v>
      </c>
      <c r="Q1435" s="99" t="s">
        <v>259</v>
      </c>
      <c r="R1435" s="99">
        <v>1</v>
      </c>
      <c r="S1435" s="99" t="s">
        <v>260</v>
      </c>
      <c r="T1435" s="101" t="s">
        <v>261</v>
      </c>
      <c r="U1435" s="100">
        <v>2.1281931805811598</v>
      </c>
    </row>
    <row r="1436" spans="2:21" x14ac:dyDescent="0.25">
      <c r="B1436" s="88" t="str">
        <v/>
      </c>
      <c r="C1436" s="88" t="str">
        <v/>
      </c>
      <c r="D1436" s="88" t="str">
        <v/>
      </c>
      <c r="F1436" s="102" t="str">
        <v/>
      </c>
      <c r="O1436" s="99">
        <v>33</v>
      </c>
      <c r="P1436" s="99" t="s">
        <v>224</v>
      </c>
      <c r="Q1436" s="99" t="s">
        <v>259</v>
      </c>
      <c r="R1436" s="99">
        <v>2</v>
      </c>
      <c r="S1436" s="99" t="s">
        <v>262</v>
      </c>
      <c r="T1436" s="101" t="s">
        <v>263</v>
      </c>
      <c r="U1436" s="100">
        <v>8.0815795203342606</v>
      </c>
    </row>
    <row r="1437" spans="2:21" x14ac:dyDescent="0.25">
      <c r="B1437" s="88" t="str">
        <v/>
      </c>
      <c r="C1437" s="88" t="str">
        <v/>
      </c>
      <c r="D1437" s="88" t="str">
        <v/>
      </c>
      <c r="F1437" s="102" t="str">
        <v/>
      </c>
      <c r="O1437" s="99">
        <v>33</v>
      </c>
      <c r="P1437" s="99" t="s">
        <v>224</v>
      </c>
      <c r="Q1437" s="99" t="s">
        <v>259</v>
      </c>
      <c r="R1437" s="99">
        <v>3</v>
      </c>
      <c r="S1437" s="99" t="s">
        <v>264</v>
      </c>
      <c r="T1437" s="101" t="s">
        <v>265</v>
      </c>
      <c r="U1437" s="100">
        <v>9.7152122826420193</v>
      </c>
    </row>
    <row r="1438" spans="2:21" x14ac:dyDescent="0.25">
      <c r="B1438" s="88" t="str">
        <v/>
      </c>
      <c r="C1438" s="88" t="str">
        <v/>
      </c>
      <c r="D1438" s="88" t="str">
        <v/>
      </c>
      <c r="F1438" s="102" t="str">
        <v/>
      </c>
      <c r="O1438" s="99">
        <v>33</v>
      </c>
      <c r="P1438" s="99" t="s">
        <v>224</v>
      </c>
      <c r="Q1438" s="99" t="s">
        <v>259</v>
      </c>
      <c r="R1438" s="99">
        <v>4</v>
      </c>
      <c r="S1438" s="99" t="s">
        <v>266</v>
      </c>
      <c r="T1438" s="101" t="s">
        <v>267</v>
      </c>
      <c r="U1438" s="100">
        <v>10.8545485143942</v>
      </c>
    </row>
    <row r="1439" spans="2:21" x14ac:dyDescent="0.25">
      <c r="B1439" s="88" t="str">
        <v/>
      </c>
      <c r="C1439" s="88" t="str">
        <v/>
      </c>
      <c r="D1439" s="88" t="str">
        <v/>
      </c>
      <c r="F1439" s="102" t="str">
        <v/>
      </c>
      <c r="O1439" s="99">
        <v>33</v>
      </c>
      <c r="P1439" s="99" t="s">
        <v>224</v>
      </c>
      <c r="Q1439" s="99" t="s">
        <v>259</v>
      </c>
      <c r="R1439" s="99">
        <v>5</v>
      </c>
      <c r="S1439" s="99" t="s">
        <v>268</v>
      </c>
      <c r="T1439" s="101" t="s">
        <v>269</v>
      </c>
      <c r="U1439" s="100">
        <v>10.142267157459301</v>
      </c>
    </row>
    <row r="1440" spans="2:21" x14ac:dyDescent="0.25">
      <c r="B1440" s="88" t="str">
        <v/>
      </c>
      <c r="C1440" s="88" t="str">
        <v/>
      </c>
      <c r="D1440" s="88" t="str">
        <v/>
      </c>
      <c r="F1440" s="102" t="str">
        <v/>
      </c>
      <c r="O1440" s="99">
        <v>33</v>
      </c>
      <c r="P1440" s="99" t="s">
        <v>224</v>
      </c>
      <c r="Q1440" s="99" t="s">
        <v>259</v>
      </c>
      <c r="R1440" s="99">
        <v>6</v>
      </c>
      <c r="S1440" s="99" t="s">
        <v>270</v>
      </c>
      <c r="T1440" s="101" t="s">
        <v>271</v>
      </c>
      <c r="U1440" s="100">
        <v>13.2743158321107</v>
      </c>
    </row>
    <row r="1441" spans="2:21" x14ac:dyDescent="0.25">
      <c r="B1441" s="88" t="str">
        <v/>
      </c>
      <c r="C1441" s="88" t="str">
        <v/>
      </c>
      <c r="D1441" s="88" t="str">
        <v/>
      </c>
      <c r="F1441" s="102" t="str">
        <v/>
      </c>
      <c r="O1441" s="99">
        <v>33</v>
      </c>
      <c r="P1441" s="99" t="s">
        <v>224</v>
      </c>
      <c r="Q1441" s="99" t="s">
        <v>259</v>
      </c>
      <c r="R1441" s="99">
        <v>7</v>
      </c>
      <c r="S1441" s="99" t="s">
        <v>272</v>
      </c>
      <c r="T1441" s="101" t="s">
        <v>273</v>
      </c>
      <c r="U1441" s="100">
        <v>19.940317474631499</v>
      </c>
    </row>
    <row r="1442" spans="2:21" x14ac:dyDescent="0.25">
      <c r="B1442" s="88" t="str">
        <v/>
      </c>
      <c r="C1442" s="88" t="str">
        <v/>
      </c>
      <c r="D1442" s="88" t="str">
        <v/>
      </c>
      <c r="F1442" s="102" t="str">
        <v/>
      </c>
      <c r="O1442" s="99">
        <v>33</v>
      </c>
      <c r="P1442" s="99" t="s">
        <v>224</v>
      </c>
      <c r="Q1442" s="99" t="s">
        <v>259</v>
      </c>
      <c r="R1442" s="99">
        <v>8</v>
      </c>
      <c r="S1442" s="99" t="s">
        <v>280</v>
      </c>
      <c r="T1442" s="101" t="s">
        <v>281</v>
      </c>
      <c r="U1442" s="100">
        <v>13.558011110903898</v>
      </c>
    </row>
    <row r="1443" spans="2:21" x14ac:dyDescent="0.25">
      <c r="B1443" s="88" t="str">
        <v/>
      </c>
      <c r="C1443" s="88" t="str">
        <v/>
      </c>
      <c r="D1443" s="88" t="str">
        <v/>
      </c>
      <c r="F1443" s="102" t="str">
        <v/>
      </c>
      <c r="O1443" s="99">
        <v>33</v>
      </c>
      <c r="P1443" s="99" t="s">
        <v>224</v>
      </c>
      <c r="Q1443" s="99" t="s">
        <v>259</v>
      </c>
      <c r="R1443" s="99">
        <v>9</v>
      </c>
      <c r="S1443" s="99" t="s">
        <v>274</v>
      </c>
      <c r="T1443" s="101" t="s">
        <v>275</v>
      </c>
      <c r="U1443" s="100">
        <v>15.799562480944701</v>
      </c>
    </row>
    <row r="1444" spans="2:21" x14ac:dyDescent="0.25">
      <c r="B1444" s="88" t="str">
        <v/>
      </c>
      <c r="C1444" s="88" t="str">
        <v/>
      </c>
      <c r="D1444" s="88" t="str">
        <v/>
      </c>
      <c r="F1444" s="102" t="str">
        <v/>
      </c>
      <c r="O1444" s="99">
        <v>33</v>
      </c>
      <c r="P1444" s="99" t="s">
        <v>224</v>
      </c>
      <c r="Q1444" s="99" t="s">
        <v>259</v>
      </c>
      <c r="R1444" s="99">
        <v>10</v>
      </c>
      <c r="S1444" s="99" t="s">
        <v>282</v>
      </c>
      <c r="T1444" s="101" t="s">
        <v>283</v>
      </c>
      <c r="U1444" s="100">
        <v>23.295837267428499</v>
      </c>
    </row>
    <row r="1445" spans="2:21" x14ac:dyDescent="0.25">
      <c r="B1445" s="88" t="str">
        <v/>
      </c>
      <c r="C1445" s="88" t="str">
        <v/>
      </c>
      <c r="D1445" s="88" t="str">
        <v/>
      </c>
      <c r="F1445" s="102" t="str">
        <v/>
      </c>
      <c r="O1445" s="99">
        <v>33</v>
      </c>
      <c r="P1445" s="99" t="s">
        <v>224</v>
      </c>
      <c r="Q1445" s="99" t="s">
        <v>259</v>
      </c>
      <c r="R1445" s="99">
        <v>11</v>
      </c>
      <c r="S1445" s="99" t="s">
        <v>276</v>
      </c>
      <c r="T1445" s="101" t="s">
        <v>277</v>
      </c>
      <c r="U1445" s="100">
        <v>23.172796921497298</v>
      </c>
    </row>
    <row r="1446" spans="2:21" x14ac:dyDescent="0.25">
      <c r="B1446" s="88" t="str">
        <v/>
      </c>
      <c r="C1446" s="88" t="str">
        <v/>
      </c>
      <c r="D1446" s="88" t="str">
        <v/>
      </c>
      <c r="F1446" s="102" t="str">
        <v/>
      </c>
      <c r="O1446" s="99">
        <v>33</v>
      </c>
      <c r="P1446" s="99" t="s">
        <v>224</v>
      </c>
      <c r="Q1446" s="99" t="s">
        <v>259</v>
      </c>
      <c r="R1446" s="99">
        <v>12</v>
      </c>
      <c r="S1446" s="99" t="s">
        <v>284</v>
      </c>
      <c r="T1446" s="101" t="s">
        <v>285</v>
      </c>
      <c r="U1446" s="100">
        <v>27.5034551858665</v>
      </c>
    </row>
    <row r="1447" spans="2:21" x14ac:dyDescent="0.25">
      <c r="B1447" s="88" t="str">
        <v/>
      </c>
      <c r="C1447" s="88" t="str">
        <v/>
      </c>
      <c r="D1447" s="88" t="str">
        <v/>
      </c>
      <c r="F1447" s="102" t="str">
        <v/>
      </c>
      <c r="O1447" s="99">
        <v>33</v>
      </c>
      <c r="P1447" s="99" t="s">
        <v>224</v>
      </c>
      <c r="Q1447" s="99" t="s">
        <v>259</v>
      </c>
      <c r="R1447" s="99">
        <v>13</v>
      </c>
      <c r="S1447" s="99" t="s">
        <v>278</v>
      </c>
      <c r="T1447" s="101" t="s">
        <v>279</v>
      </c>
      <c r="U1447" s="100">
        <v>13.4563107412426</v>
      </c>
    </row>
    <row r="1448" spans="2:21" x14ac:dyDescent="0.25">
      <c r="B1448" s="88" t="str">
        <v/>
      </c>
      <c r="C1448" s="88" t="str">
        <v/>
      </c>
      <c r="D1448" s="88" t="str">
        <v/>
      </c>
      <c r="F1448" s="102" t="str">
        <v/>
      </c>
      <c r="O1448" s="99">
        <v>33</v>
      </c>
      <c r="P1448" s="99" t="s">
        <v>224</v>
      </c>
      <c r="Q1448" s="99" t="s">
        <v>259</v>
      </c>
      <c r="R1448" s="99">
        <v>14</v>
      </c>
      <c r="S1448" s="99" t="s">
        <v>286</v>
      </c>
      <c r="T1448" s="101" t="s">
        <v>287</v>
      </c>
      <c r="U1448" s="100">
        <v>17.456227160355699</v>
      </c>
    </row>
    <row r="1449" spans="2:21" x14ac:dyDescent="0.25">
      <c r="B1449" s="88" t="str">
        <v/>
      </c>
      <c r="C1449" s="88" t="str">
        <v/>
      </c>
      <c r="D1449" s="88" t="str">
        <v/>
      </c>
      <c r="F1449" s="102" t="str">
        <v/>
      </c>
      <c r="O1449" s="99">
        <v>34</v>
      </c>
      <c r="P1449" s="99" t="s">
        <v>225</v>
      </c>
      <c r="Q1449" s="99" t="s">
        <v>259</v>
      </c>
      <c r="R1449" s="99">
        <v>1</v>
      </c>
      <c r="S1449" s="99" t="s">
        <v>260</v>
      </c>
      <c r="T1449" s="101" t="s">
        <v>261</v>
      </c>
      <c r="U1449" s="100">
        <v>2.1281931805811598</v>
      </c>
    </row>
    <row r="1450" spans="2:21" x14ac:dyDescent="0.25">
      <c r="B1450" s="88" t="str">
        <v/>
      </c>
      <c r="C1450" s="88" t="str">
        <v/>
      </c>
      <c r="D1450" s="88" t="str">
        <v/>
      </c>
      <c r="F1450" s="102" t="str">
        <v/>
      </c>
      <c r="O1450" s="99">
        <v>34</v>
      </c>
      <c r="P1450" s="99" t="s">
        <v>225</v>
      </c>
      <c r="Q1450" s="99" t="s">
        <v>259</v>
      </c>
      <c r="R1450" s="99">
        <v>2</v>
      </c>
      <c r="S1450" s="99" t="s">
        <v>262</v>
      </c>
      <c r="T1450" s="101" t="s">
        <v>263</v>
      </c>
      <c r="U1450" s="100">
        <v>8.0815795203342606</v>
      </c>
    </row>
    <row r="1451" spans="2:21" x14ac:dyDescent="0.25">
      <c r="B1451" s="88" t="str">
        <v/>
      </c>
      <c r="C1451" s="88" t="str">
        <v/>
      </c>
      <c r="D1451" s="88" t="str">
        <v/>
      </c>
      <c r="F1451" s="102" t="str">
        <v/>
      </c>
      <c r="O1451" s="99">
        <v>34</v>
      </c>
      <c r="P1451" s="99" t="s">
        <v>225</v>
      </c>
      <c r="Q1451" s="99" t="s">
        <v>259</v>
      </c>
      <c r="R1451" s="99">
        <v>3</v>
      </c>
      <c r="S1451" s="99" t="s">
        <v>264</v>
      </c>
      <c r="T1451" s="101" t="s">
        <v>265</v>
      </c>
      <c r="U1451" s="100">
        <v>9.7152122826420193</v>
      </c>
    </row>
    <row r="1452" spans="2:21" x14ac:dyDescent="0.25">
      <c r="B1452" s="88" t="str">
        <v/>
      </c>
      <c r="C1452" s="88" t="str">
        <v/>
      </c>
      <c r="D1452" s="88" t="str">
        <v/>
      </c>
      <c r="F1452" s="102" t="str">
        <v/>
      </c>
      <c r="O1452" s="99">
        <v>34</v>
      </c>
      <c r="P1452" s="99" t="s">
        <v>225</v>
      </c>
      <c r="Q1452" s="99" t="s">
        <v>259</v>
      </c>
      <c r="R1452" s="99">
        <v>4</v>
      </c>
      <c r="S1452" s="99" t="s">
        <v>266</v>
      </c>
      <c r="T1452" s="101" t="s">
        <v>267</v>
      </c>
      <c r="U1452" s="100">
        <v>10.8545485143942</v>
      </c>
    </row>
    <row r="1453" spans="2:21" x14ac:dyDescent="0.25">
      <c r="B1453" s="88" t="str">
        <v/>
      </c>
      <c r="C1453" s="88" t="str">
        <v/>
      </c>
      <c r="D1453" s="88" t="str">
        <v/>
      </c>
      <c r="F1453" s="102" t="str">
        <v/>
      </c>
      <c r="O1453" s="99">
        <v>34</v>
      </c>
      <c r="P1453" s="99" t="s">
        <v>225</v>
      </c>
      <c r="Q1453" s="99" t="s">
        <v>259</v>
      </c>
      <c r="R1453" s="99">
        <v>5</v>
      </c>
      <c r="S1453" s="99" t="s">
        <v>268</v>
      </c>
      <c r="T1453" s="101" t="s">
        <v>269</v>
      </c>
      <c r="U1453" s="100">
        <v>10.142267157459301</v>
      </c>
    </row>
    <row r="1454" spans="2:21" x14ac:dyDescent="0.25">
      <c r="B1454" s="88" t="str">
        <v/>
      </c>
      <c r="C1454" s="88" t="str">
        <v/>
      </c>
      <c r="D1454" s="88" t="str">
        <v/>
      </c>
      <c r="F1454" s="102" t="str">
        <v/>
      </c>
      <c r="O1454" s="99">
        <v>34</v>
      </c>
      <c r="P1454" s="99" t="s">
        <v>225</v>
      </c>
      <c r="Q1454" s="99" t="s">
        <v>259</v>
      </c>
      <c r="R1454" s="99">
        <v>6</v>
      </c>
      <c r="S1454" s="99" t="s">
        <v>270</v>
      </c>
      <c r="T1454" s="101" t="s">
        <v>271</v>
      </c>
      <c r="U1454" s="100">
        <v>13.2743158321107</v>
      </c>
    </row>
    <row r="1455" spans="2:21" x14ac:dyDescent="0.25">
      <c r="B1455" s="88" t="str">
        <v/>
      </c>
      <c r="C1455" s="88" t="str">
        <v/>
      </c>
      <c r="D1455" s="88" t="str">
        <v/>
      </c>
      <c r="F1455" s="102" t="str">
        <v/>
      </c>
      <c r="O1455" s="99">
        <v>34</v>
      </c>
      <c r="P1455" s="99" t="s">
        <v>225</v>
      </c>
      <c r="Q1455" s="99" t="s">
        <v>259</v>
      </c>
      <c r="R1455" s="99">
        <v>7</v>
      </c>
      <c r="S1455" s="99" t="s">
        <v>272</v>
      </c>
      <c r="T1455" s="101" t="s">
        <v>273</v>
      </c>
      <c r="U1455" s="100">
        <v>19.940317474631499</v>
      </c>
    </row>
    <row r="1456" spans="2:21" x14ac:dyDescent="0.25">
      <c r="B1456" s="88" t="str">
        <v/>
      </c>
      <c r="C1456" s="88" t="str">
        <v/>
      </c>
      <c r="D1456" s="88" t="str">
        <v/>
      </c>
      <c r="F1456" s="102" t="str">
        <v/>
      </c>
      <c r="O1456" s="99">
        <v>34</v>
      </c>
      <c r="P1456" s="99" t="s">
        <v>225</v>
      </c>
      <c r="Q1456" s="99" t="s">
        <v>259</v>
      </c>
      <c r="R1456" s="99">
        <v>8</v>
      </c>
      <c r="S1456" s="99" t="s">
        <v>280</v>
      </c>
      <c r="T1456" s="101" t="s">
        <v>281</v>
      </c>
      <c r="U1456" s="100">
        <v>13.558011110903898</v>
      </c>
    </row>
    <row r="1457" spans="2:21" x14ac:dyDescent="0.25">
      <c r="B1457" s="88" t="str">
        <v/>
      </c>
      <c r="C1457" s="88" t="str">
        <v/>
      </c>
      <c r="D1457" s="88" t="str">
        <v/>
      </c>
      <c r="F1457" s="102" t="str">
        <v/>
      </c>
      <c r="O1457" s="99">
        <v>34</v>
      </c>
      <c r="P1457" s="99" t="s">
        <v>225</v>
      </c>
      <c r="Q1457" s="99" t="s">
        <v>259</v>
      </c>
      <c r="R1457" s="99">
        <v>9</v>
      </c>
      <c r="S1457" s="99" t="s">
        <v>274</v>
      </c>
      <c r="T1457" s="101" t="s">
        <v>275</v>
      </c>
      <c r="U1457" s="100">
        <v>15.799562480944701</v>
      </c>
    </row>
    <row r="1458" spans="2:21" x14ac:dyDescent="0.25">
      <c r="B1458" s="88" t="str">
        <v/>
      </c>
      <c r="C1458" s="88" t="str">
        <v/>
      </c>
      <c r="D1458" s="88" t="str">
        <v/>
      </c>
      <c r="F1458" s="102" t="str">
        <v/>
      </c>
      <c r="O1458" s="99">
        <v>34</v>
      </c>
      <c r="P1458" s="99" t="s">
        <v>225</v>
      </c>
      <c r="Q1458" s="99" t="s">
        <v>259</v>
      </c>
      <c r="R1458" s="99">
        <v>10</v>
      </c>
      <c r="S1458" s="99" t="s">
        <v>282</v>
      </c>
      <c r="T1458" s="101" t="s">
        <v>283</v>
      </c>
      <c r="U1458" s="100">
        <v>23.295837267428499</v>
      </c>
    </row>
    <row r="1459" spans="2:21" x14ac:dyDescent="0.25">
      <c r="B1459" s="88" t="str">
        <v/>
      </c>
      <c r="C1459" s="88" t="str">
        <v/>
      </c>
      <c r="D1459" s="88" t="str">
        <v/>
      </c>
      <c r="F1459" s="102" t="str">
        <v/>
      </c>
      <c r="O1459" s="99">
        <v>34</v>
      </c>
      <c r="P1459" s="99" t="s">
        <v>225</v>
      </c>
      <c r="Q1459" s="99" t="s">
        <v>259</v>
      </c>
      <c r="R1459" s="99">
        <v>11</v>
      </c>
      <c r="S1459" s="99" t="s">
        <v>276</v>
      </c>
      <c r="T1459" s="101" t="s">
        <v>277</v>
      </c>
      <c r="U1459" s="100">
        <v>23.172796921497298</v>
      </c>
    </row>
    <row r="1460" spans="2:21" x14ac:dyDescent="0.25">
      <c r="B1460" s="88" t="str">
        <v/>
      </c>
      <c r="C1460" s="88" t="str">
        <v/>
      </c>
      <c r="D1460" s="88" t="str">
        <v/>
      </c>
      <c r="F1460" s="102" t="str">
        <v/>
      </c>
      <c r="O1460" s="99">
        <v>34</v>
      </c>
      <c r="P1460" s="99" t="s">
        <v>225</v>
      </c>
      <c r="Q1460" s="99" t="s">
        <v>259</v>
      </c>
      <c r="R1460" s="99">
        <v>12</v>
      </c>
      <c r="S1460" s="99" t="s">
        <v>284</v>
      </c>
      <c r="T1460" s="101" t="s">
        <v>285</v>
      </c>
      <c r="U1460" s="100">
        <v>27.5034551858665</v>
      </c>
    </row>
    <row r="1461" spans="2:21" x14ac:dyDescent="0.25">
      <c r="B1461" s="88" t="str">
        <v/>
      </c>
      <c r="C1461" s="88" t="str">
        <v/>
      </c>
      <c r="D1461" s="88" t="str">
        <v/>
      </c>
      <c r="F1461" s="102" t="str">
        <v/>
      </c>
      <c r="O1461" s="99">
        <v>34</v>
      </c>
      <c r="P1461" s="99" t="s">
        <v>225</v>
      </c>
      <c r="Q1461" s="99" t="s">
        <v>259</v>
      </c>
      <c r="R1461" s="99">
        <v>13</v>
      </c>
      <c r="S1461" s="99" t="s">
        <v>278</v>
      </c>
      <c r="T1461" s="101" t="s">
        <v>279</v>
      </c>
      <c r="U1461" s="100">
        <v>13.4563107412426</v>
      </c>
    </row>
    <row r="1462" spans="2:21" x14ac:dyDescent="0.25">
      <c r="B1462" s="88" t="str">
        <v/>
      </c>
      <c r="C1462" s="88" t="str">
        <v/>
      </c>
      <c r="D1462" s="88" t="str">
        <v/>
      </c>
      <c r="F1462" s="102" t="str">
        <v/>
      </c>
      <c r="O1462" s="99">
        <v>34</v>
      </c>
      <c r="P1462" s="99" t="s">
        <v>225</v>
      </c>
      <c r="Q1462" s="99" t="s">
        <v>259</v>
      </c>
      <c r="R1462" s="99">
        <v>14</v>
      </c>
      <c r="S1462" s="99" t="s">
        <v>286</v>
      </c>
      <c r="T1462" s="101" t="s">
        <v>287</v>
      </c>
      <c r="U1462" s="100">
        <v>17.456227160355699</v>
      </c>
    </row>
    <row r="1463" spans="2:21" x14ac:dyDescent="0.25">
      <c r="B1463" s="88" t="str">
        <v/>
      </c>
      <c r="C1463" s="88" t="str">
        <v/>
      </c>
      <c r="D1463" s="88" t="str">
        <v/>
      </c>
      <c r="F1463" s="102" t="str">
        <v/>
      </c>
      <c r="O1463" s="99">
        <v>35</v>
      </c>
      <c r="P1463" s="99" t="s">
        <v>226</v>
      </c>
      <c r="Q1463" s="99" t="s">
        <v>259</v>
      </c>
      <c r="R1463" s="99">
        <v>1</v>
      </c>
      <c r="S1463" s="99" t="s">
        <v>260</v>
      </c>
      <c r="T1463" s="101" t="s">
        <v>261</v>
      </c>
      <c r="U1463" s="100">
        <v>2.1281931805811598</v>
      </c>
    </row>
    <row r="1464" spans="2:21" x14ac:dyDescent="0.25">
      <c r="B1464" s="88" t="str">
        <v/>
      </c>
      <c r="C1464" s="88" t="str">
        <v/>
      </c>
      <c r="D1464" s="88" t="str">
        <v/>
      </c>
      <c r="F1464" s="102" t="str">
        <v/>
      </c>
      <c r="O1464" s="99">
        <v>35</v>
      </c>
      <c r="P1464" s="99" t="s">
        <v>226</v>
      </c>
      <c r="Q1464" s="99" t="s">
        <v>259</v>
      </c>
      <c r="R1464" s="99">
        <v>2</v>
      </c>
      <c r="S1464" s="99" t="s">
        <v>262</v>
      </c>
      <c r="T1464" s="101" t="s">
        <v>263</v>
      </c>
      <c r="U1464" s="100">
        <v>8.0815795203342606</v>
      </c>
    </row>
    <row r="1465" spans="2:21" x14ac:dyDescent="0.25">
      <c r="B1465" s="88" t="str">
        <v/>
      </c>
      <c r="C1465" s="88" t="str">
        <v/>
      </c>
      <c r="D1465" s="88" t="str">
        <v/>
      </c>
      <c r="F1465" s="102" t="str">
        <v/>
      </c>
      <c r="O1465" s="99">
        <v>35</v>
      </c>
      <c r="P1465" s="99" t="s">
        <v>226</v>
      </c>
      <c r="Q1465" s="99" t="s">
        <v>259</v>
      </c>
      <c r="R1465" s="99">
        <v>3</v>
      </c>
      <c r="S1465" s="99" t="s">
        <v>264</v>
      </c>
      <c r="T1465" s="101" t="s">
        <v>265</v>
      </c>
      <c r="U1465" s="100">
        <v>9.7152122826420193</v>
      </c>
    </row>
    <row r="1466" spans="2:21" x14ac:dyDescent="0.25">
      <c r="B1466" s="88" t="str">
        <v/>
      </c>
      <c r="C1466" s="88" t="str">
        <v/>
      </c>
      <c r="D1466" s="88" t="str">
        <v/>
      </c>
      <c r="F1466" s="102" t="str">
        <v/>
      </c>
      <c r="O1466" s="99">
        <v>35</v>
      </c>
      <c r="P1466" s="99" t="s">
        <v>226</v>
      </c>
      <c r="Q1466" s="99" t="s">
        <v>259</v>
      </c>
      <c r="R1466" s="99">
        <v>4</v>
      </c>
      <c r="S1466" s="99" t="s">
        <v>266</v>
      </c>
      <c r="T1466" s="101" t="s">
        <v>267</v>
      </c>
      <c r="U1466" s="100">
        <v>10.8545485143942</v>
      </c>
    </row>
    <row r="1467" spans="2:21" x14ac:dyDescent="0.25">
      <c r="B1467" s="88" t="str">
        <v/>
      </c>
      <c r="C1467" s="88" t="str">
        <v/>
      </c>
      <c r="D1467" s="88" t="str">
        <v/>
      </c>
      <c r="F1467" s="102" t="str">
        <v/>
      </c>
      <c r="O1467" s="99">
        <v>35</v>
      </c>
      <c r="P1467" s="99" t="s">
        <v>226</v>
      </c>
      <c r="Q1467" s="99" t="s">
        <v>259</v>
      </c>
      <c r="R1467" s="99">
        <v>5</v>
      </c>
      <c r="S1467" s="99" t="s">
        <v>268</v>
      </c>
      <c r="T1467" s="101" t="s">
        <v>269</v>
      </c>
      <c r="U1467" s="100">
        <v>10.142267157459301</v>
      </c>
    </row>
    <row r="1468" spans="2:21" x14ac:dyDescent="0.25">
      <c r="B1468" s="88" t="str">
        <v/>
      </c>
      <c r="C1468" s="88" t="str">
        <v/>
      </c>
      <c r="D1468" s="88" t="str">
        <v/>
      </c>
      <c r="F1468" s="102" t="str">
        <v/>
      </c>
      <c r="O1468" s="99">
        <v>35</v>
      </c>
      <c r="P1468" s="99" t="s">
        <v>226</v>
      </c>
      <c r="Q1468" s="99" t="s">
        <v>259</v>
      </c>
      <c r="R1468" s="99">
        <v>6</v>
      </c>
      <c r="S1468" s="99" t="s">
        <v>270</v>
      </c>
      <c r="T1468" s="101" t="s">
        <v>271</v>
      </c>
      <c r="U1468" s="100">
        <v>13.2743158321107</v>
      </c>
    </row>
    <row r="1469" spans="2:21" x14ac:dyDescent="0.25">
      <c r="B1469" s="88" t="str">
        <v/>
      </c>
      <c r="C1469" s="88" t="str">
        <v/>
      </c>
      <c r="D1469" s="88" t="str">
        <v/>
      </c>
      <c r="F1469" s="102" t="str">
        <v/>
      </c>
      <c r="O1469" s="99">
        <v>35</v>
      </c>
      <c r="P1469" s="99" t="s">
        <v>226</v>
      </c>
      <c r="Q1469" s="99" t="s">
        <v>259</v>
      </c>
      <c r="R1469" s="99">
        <v>7</v>
      </c>
      <c r="S1469" s="99" t="s">
        <v>272</v>
      </c>
      <c r="T1469" s="101" t="s">
        <v>273</v>
      </c>
      <c r="U1469" s="100">
        <v>19.940317474631499</v>
      </c>
    </row>
    <row r="1470" spans="2:21" x14ac:dyDescent="0.25">
      <c r="B1470" s="88" t="str">
        <v/>
      </c>
      <c r="C1470" s="88" t="str">
        <v/>
      </c>
      <c r="D1470" s="88" t="str">
        <v/>
      </c>
      <c r="F1470" s="102" t="str">
        <v/>
      </c>
      <c r="O1470" s="99">
        <v>35</v>
      </c>
      <c r="P1470" s="99" t="s">
        <v>226</v>
      </c>
      <c r="Q1470" s="99" t="s">
        <v>259</v>
      </c>
      <c r="R1470" s="99">
        <v>8</v>
      </c>
      <c r="S1470" s="99" t="s">
        <v>280</v>
      </c>
      <c r="T1470" s="101" t="s">
        <v>281</v>
      </c>
      <c r="U1470" s="100">
        <v>13.558011110903898</v>
      </c>
    </row>
    <row r="1471" spans="2:21" x14ac:dyDescent="0.25">
      <c r="B1471" s="88" t="str">
        <v/>
      </c>
      <c r="C1471" s="88" t="str">
        <v/>
      </c>
      <c r="D1471" s="88" t="str">
        <v/>
      </c>
      <c r="F1471" s="102" t="str">
        <v/>
      </c>
      <c r="O1471" s="99">
        <v>35</v>
      </c>
      <c r="P1471" s="99" t="s">
        <v>226</v>
      </c>
      <c r="Q1471" s="99" t="s">
        <v>259</v>
      </c>
      <c r="R1471" s="99">
        <v>9</v>
      </c>
      <c r="S1471" s="99" t="s">
        <v>274</v>
      </c>
      <c r="T1471" s="101" t="s">
        <v>275</v>
      </c>
      <c r="U1471" s="100">
        <v>15.799562480944701</v>
      </c>
    </row>
    <row r="1472" spans="2:21" x14ac:dyDescent="0.25">
      <c r="B1472" s="88" t="str">
        <v/>
      </c>
      <c r="C1472" s="88" t="str">
        <v/>
      </c>
      <c r="D1472" s="88" t="str">
        <v/>
      </c>
      <c r="F1472" s="102" t="str">
        <v/>
      </c>
      <c r="O1472" s="99">
        <v>35</v>
      </c>
      <c r="P1472" s="99" t="s">
        <v>226</v>
      </c>
      <c r="Q1472" s="99" t="s">
        <v>259</v>
      </c>
      <c r="R1472" s="99">
        <v>10</v>
      </c>
      <c r="S1472" s="99" t="s">
        <v>282</v>
      </c>
      <c r="T1472" s="101" t="s">
        <v>283</v>
      </c>
      <c r="U1472" s="100">
        <v>23.295837267428499</v>
      </c>
    </row>
    <row r="1473" spans="2:21" x14ac:dyDescent="0.25">
      <c r="B1473" s="88" t="str">
        <v/>
      </c>
      <c r="C1473" s="88" t="str">
        <v/>
      </c>
      <c r="D1473" s="88" t="str">
        <v/>
      </c>
      <c r="F1473" s="102" t="str">
        <v/>
      </c>
      <c r="O1473" s="99">
        <v>35</v>
      </c>
      <c r="P1473" s="99" t="s">
        <v>226</v>
      </c>
      <c r="Q1473" s="99" t="s">
        <v>259</v>
      </c>
      <c r="R1473" s="99">
        <v>11</v>
      </c>
      <c r="S1473" s="99" t="s">
        <v>276</v>
      </c>
      <c r="T1473" s="101" t="s">
        <v>277</v>
      </c>
      <c r="U1473" s="100">
        <v>23.172796921497298</v>
      </c>
    </row>
    <row r="1474" spans="2:21" x14ac:dyDescent="0.25">
      <c r="B1474" s="88" t="str">
        <v/>
      </c>
      <c r="C1474" s="88" t="str">
        <v/>
      </c>
      <c r="D1474" s="88" t="str">
        <v/>
      </c>
      <c r="F1474" s="102" t="str">
        <v/>
      </c>
      <c r="O1474" s="99">
        <v>35</v>
      </c>
      <c r="P1474" s="99" t="s">
        <v>226</v>
      </c>
      <c r="Q1474" s="99" t="s">
        <v>259</v>
      </c>
      <c r="R1474" s="99">
        <v>12</v>
      </c>
      <c r="S1474" s="99" t="s">
        <v>284</v>
      </c>
      <c r="T1474" s="101" t="s">
        <v>285</v>
      </c>
      <c r="U1474" s="100">
        <v>27.5034551858665</v>
      </c>
    </row>
    <row r="1475" spans="2:21" x14ac:dyDescent="0.25">
      <c r="B1475" s="88" t="str">
        <v/>
      </c>
      <c r="C1475" s="88" t="str">
        <v/>
      </c>
      <c r="D1475" s="88" t="str">
        <v/>
      </c>
      <c r="F1475" s="102" t="str">
        <v/>
      </c>
      <c r="O1475" s="99">
        <v>35</v>
      </c>
      <c r="P1475" s="99" t="s">
        <v>226</v>
      </c>
      <c r="Q1475" s="99" t="s">
        <v>259</v>
      </c>
      <c r="R1475" s="99">
        <v>13</v>
      </c>
      <c r="S1475" s="99" t="s">
        <v>278</v>
      </c>
      <c r="T1475" s="101" t="s">
        <v>279</v>
      </c>
      <c r="U1475" s="100">
        <v>13.4563107412426</v>
      </c>
    </row>
    <row r="1476" spans="2:21" x14ac:dyDescent="0.25">
      <c r="B1476" s="88" t="str">
        <v/>
      </c>
      <c r="C1476" s="88" t="str">
        <v/>
      </c>
      <c r="D1476" s="88" t="str">
        <v/>
      </c>
      <c r="F1476" s="102" t="str">
        <v/>
      </c>
      <c r="O1476" s="99">
        <v>35</v>
      </c>
      <c r="P1476" s="99" t="s">
        <v>226</v>
      </c>
      <c r="Q1476" s="99" t="s">
        <v>259</v>
      </c>
      <c r="R1476" s="99">
        <v>14</v>
      </c>
      <c r="S1476" s="99" t="s">
        <v>286</v>
      </c>
      <c r="T1476" s="101" t="s">
        <v>287</v>
      </c>
      <c r="U1476" s="100">
        <v>17.456227160355699</v>
      </c>
    </row>
    <row r="1477" spans="2:21" x14ac:dyDescent="0.25">
      <c r="B1477" s="88" t="str">
        <v/>
      </c>
      <c r="C1477" s="88" t="str">
        <v/>
      </c>
      <c r="D1477" s="88" t="str">
        <v/>
      </c>
      <c r="F1477" s="102" t="str">
        <v/>
      </c>
      <c r="O1477" s="99">
        <v>36</v>
      </c>
      <c r="P1477" s="99" t="s">
        <v>227</v>
      </c>
      <c r="Q1477" s="99" t="s">
        <v>259</v>
      </c>
      <c r="R1477" s="99">
        <v>1</v>
      </c>
      <c r="S1477" s="99" t="s">
        <v>260</v>
      </c>
      <c r="T1477" s="101" t="s">
        <v>261</v>
      </c>
      <c r="U1477" s="100">
        <v>2.1281931805811598</v>
      </c>
    </row>
    <row r="1478" spans="2:21" x14ac:dyDescent="0.25">
      <c r="B1478" s="88" t="str">
        <v/>
      </c>
      <c r="C1478" s="88" t="str">
        <v/>
      </c>
      <c r="D1478" s="88" t="str">
        <v/>
      </c>
      <c r="F1478" s="102" t="str">
        <v/>
      </c>
      <c r="O1478" s="99">
        <v>36</v>
      </c>
      <c r="P1478" s="99" t="s">
        <v>227</v>
      </c>
      <c r="Q1478" s="99" t="s">
        <v>259</v>
      </c>
      <c r="R1478" s="99">
        <v>2</v>
      </c>
      <c r="S1478" s="99" t="s">
        <v>262</v>
      </c>
      <c r="T1478" s="101" t="s">
        <v>263</v>
      </c>
      <c r="U1478" s="100">
        <v>8.0815795203342606</v>
      </c>
    </row>
    <row r="1479" spans="2:21" x14ac:dyDescent="0.25">
      <c r="B1479" s="88" t="str">
        <v/>
      </c>
      <c r="C1479" s="88" t="str">
        <v/>
      </c>
      <c r="D1479" s="88" t="str">
        <v/>
      </c>
      <c r="F1479" s="102" t="str">
        <v/>
      </c>
      <c r="O1479" s="99">
        <v>36</v>
      </c>
      <c r="P1479" s="99" t="s">
        <v>227</v>
      </c>
      <c r="Q1479" s="99" t="s">
        <v>259</v>
      </c>
      <c r="R1479" s="99">
        <v>3</v>
      </c>
      <c r="S1479" s="99" t="s">
        <v>264</v>
      </c>
      <c r="T1479" s="101" t="s">
        <v>265</v>
      </c>
      <c r="U1479" s="100">
        <v>9.7152122826420193</v>
      </c>
    </row>
    <row r="1480" spans="2:21" x14ac:dyDescent="0.25">
      <c r="B1480" s="88" t="str">
        <v/>
      </c>
      <c r="C1480" s="88" t="str">
        <v/>
      </c>
      <c r="D1480" s="88" t="str">
        <v/>
      </c>
      <c r="F1480" s="102" t="str">
        <v/>
      </c>
      <c r="O1480" s="99">
        <v>36</v>
      </c>
      <c r="P1480" s="99" t="s">
        <v>227</v>
      </c>
      <c r="Q1480" s="99" t="s">
        <v>259</v>
      </c>
      <c r="R1480" s="99">
        <v>4</v>
      </c>
      <c r="S1480" s="99" t="s">
        <v>266</v>
      </c>
      <c r="T1480" s="101" t="s">
        <v>267</v>
      </c>
      <c r="U1480" s="100">
        <v>10.8545485143942</v>
      </c>
    </row>
    <row r="1481" spans="2:21" x14ac:dyDescent="0.25">
      <c r="B1481" s="88" t="str">
        <v/>
      </c>
      <c r="C1481" s="88" t="str">
        <v/>
      </c>
      <c r="D1481" s="88" t="str">
        <v/>
      </c>
      <c r="F1481" s="102" t="str">
        <v/>
      </c>
      <c r="O1481" s="99">
        <v>36</v>
      </c>
      <c r="P1481" s="99" t="s">
        <v>227</v>
      </c>
      <c r="Q1481" s="99" t="s">
        <v>259</v>
      </c>
      <c r="R1481" s="99">
        <v>5</v>
      </c>
      <c r="S1481" s="99" t="s">
        <v>268</v>
      </c>
      <c r="T1481" s="101" t="s">
        <v>269</v>
      </c>
      <c r="U1481" s="100">
        <v>10.142267157459301</v>
      </c>
    </row>
    <row r="1482" spans="2:21" x14ac:dyDescent="0.25">
      <c r="B1482" s="88" t="str">
        <v/>
      </c>
      <c r="C1482" s="88" t="str">
        <v/>
      </c>
      <c r="D1482" s="88" t="str">
        <v/>
      </c>
      <c r="F1482" s="102" t="str">
        <v/>
      </c>
      <c r="O1482" s="99">
        <v>36</v>
      </c>
      <c r="P1482" s="99" t="s">
        <v>227</v>
      </c>
      <c r="Q1482" s="99" t="s">
        <v>259</v>
      </c>
      <c r="R1482" s="99">
        <v>6</v>
      </c>
      <c r="S1482" s="99" t="s">
        <v>270</v>
      </c>
      <c r="T1482" s="101" t="s">
        <v>271</v>
      </c>
      <c r="U1482" s="100">
        <v>13.2743158321107</v>
      </c>
    </row>
    <row r="1483" spans="2:21" x14ac:dyDescent="0.25">
      <c r="B1483" s="88" t="str">
        <v/>
      </c>
      <c r="C1483" s="88" t="str">
        <v/>
      </c>
      <c r="D1483" s="88" t="str">
        <v/>
      </c>
      <c r="F1483" s="102" t="str">
        <v/>
      </c>
      <c r="O1483" s="99">
        <v>36</v>
      </c>
      <c r="P1483" s="99" t="s">
        <v>227</v>
      </c>
      <c r="Q1483" s="99" t="s">
        <v>259</v>
      </c>
      <c r="R1483" s="99">
        <v>7</v>
      </c>
      <c r="S1483" s="99" t="s">
        <v>272</v>
      </c>
      <c r="T1483" s="101" t="s">
        <v>273</v>
      </c>
      <c r="U1483" s="100">
        <v>19.940317474631499</v>
      </c>
    </row>
    <row r="1484" spans="2:21" x14ac:dyDescent="0.25">
      <c r="B1484" s="88" t="str">
        <v/>
      </c>
      <c r="C1484" s="88" t="str">
        <v/>
      </c>
      <c r="D1484" s="88" t="str">
        <v/>
      </c>
      <c r="F1484" s="102" t="str">
        <v/>
      </c>
      <c r="O1484" s="99">
        <v>36</v>
      </c>
      <c r="P1484" s="99" t="s">
        <v>227</v>
      </c>
      <c r="Q1484" s="99" t="s">
        <v>259</v>
      </c>
      <c r="R1484" s="99">
        <v>8</v>
      </c>
      <c r="S1484" s="99" t="s">
        <v>280</v>
      </c>
      <c r="T1484" s="101" t="s">
        <v>281</v>
      </c>
      <c r="U1484" s="100">
        <v>13.558011110903898</v>
      </c>
    </row>
    <row r="1485" spans="2:21" x14ac:dyDescent="0.25">
      <c r="B1485" s="88" t="str">
        <v/>
      </c>
      <c r="C1485" s="88" t="str">
        <v/>
      </c>
      <c r="D1485" s="88" t="str">
        <v/>
      </c>
      <c r="F1485" s="102" t="str">
        <v/>
      </c>
      <c r="O1485" s="99">
        <v>36</v>
      </c>
      <c r="P1485" s="99" t="s">
        <v>227</v>
      </c>
      <c r="Q1485" s="99" t="s">
        <v>259</v>
      </c>
      <c r="R1485" s="99">
        <v>9</v>
      </c>
      <c r="S1485" s="99" t="s">
        <v>274</v>
      </c>
      <c r="T1485" s="101" t="s">
        <v>275</v>
      </c>
      <c r="U1485" s="100">
        <v>15.799562480944701</v>
      </c>
    </row>
    <row r="1486" spans="2:21" x14ac:dyDescent="0.25">
      <c r="B1486" s="88" t="str">
        <v/>
      </c>
      <c r="C1486" s="88" t="str">
        <v/>
      </c>
      <c r="D1486" s="88" t="str">
        <v/>
      </c>
      <c r="F1486" s="102" t="str">
        <v/>
      </c>
      <c r="O1486" s="99">
        <v>36</v>
      </c>
      <c r="P1486" s="99" t="s">
        <v>227</v>
      </c>
      <c r="Q1486" s="99" t="s">
        <v>259</v>
      </c>
      <c r="R1486" s="99">
        <v>10</v>
      </c>
      <c r="S1486" s="99" t="s">
        <v>282</v>
      </c>
      <c r="T1486" s="101" t="s">
        <v>283</v>
      </c>
      <c r="U1486" s="100">
        <v>23.295837267428499</v>
      </c>
    </row>
    <row r="1487" spans="2:21" x14ac:dyDescent="0.25">
      <c r="B1487" s="88" t="str">
        <v/>
      </c>
      <c r="C1487" s="88" t="str">
        <v/>
      </c>
      <c r="D1487" s="88" t="str">
        <v/>
      </c>
      <c r="F1487" s="102" t="str">
        <v/>
      </c>
      <c r="O1487" s="99">
        <v>36</v>
      </c>
      <c r="P1487" s="99" t="s">
        <v>227</v>
      </c>
      <c r="Q1487" s="99" t="s">
        <v>259</v>
      </c>
      <c r="R1487" s="99">
        <v>11</v>
      </c>
      <c r="S1487" s="99" t="s">
        <v>276</v>
      </c>
      <c r="T1487" s="101" t="s">
        <v>277</v>
      </c>
      <c r="U1487" s="100">
        <v>23.172796921497298</v>
      </c>
    </row>
    <row r="1488" spans="2:21" x14ac:dyDescent="0.25">
      <c r="B1488" s="88" t="str">
        <v/>
      </c>
      <c r="C1488" s="88" t="str">
        <v/>
      </c>
      <c r="D1488" s="88" t="str">
        <v/>
      </c>
      <c r="F1488" s="102" t="str">
        <v/>
      </c>
      <c r="O1488" s="99">
        <v>36</v>
      </c>
      <c r="P1488" s="99" t="s">
        <v>227</v>
      </c>
      <c r="Q1488" s="99" t="s">
        <v>259</v>
      </c>
      <c r="R1488" s="99">
        <v>12</v>
      </c>
      <c r="S1488" s="99" t="s">
        <v>284</v>
      </c>
      <c r="T1488" s="101" t="s">
        <v>285</v>
      </c>
      <c r="U1488" s="100">
        <v>27.5034551858665</v>
      </c>
    </row>
    <row r="1489" spans="2:21" x14ac:dyDescent="0.25">
      <c r="B1489" s="88" t="str">
        <v/>
      </c>
      <c r="C1489" s="88" t="str">
        <v/>
      </c>
      <c r="D1489" s="88" t="str">
        <v/>
      </c>
      <c r="F1489" s="102" t="str">
        <v/>
      </c>
      <c r="O1489" s="99">
        <v>36</v>
      </c>
      <c r="P1489" s="99" t="s">
        <v>227</v>
      </c>
      <c r="Q1489" s="99" t="s">
        <v>259</v>
      </c>
      <c r="R1489" s="99">
        <v>13</v>
      </c>
      <c r="S1489" s="99" t="s">
        <v>278</v>
      </c>
      <c r="T1489" s="101" t="s">
        <v>279</v>
      </c>
      <c r="U1489" s="100">
        <v>13.4563107412426</v>
      </c>
    </row>
    <row r="1490" spans="2:21" x14ac:dyDescent="0.25">
      <c r="B1490" s="88" t="str">
        <v/>
      </c>
      <c r="C1490" s="88" t="str">
        <v/>
      </c>
      <c r="D1490" s="88" t="str">
        <v/>
      </c>
      <c r="F1490" s="102" t="str">
        <v/>
      </c>
      <c r="O1490" s="99">
        <v>36</v>
      </c>
      <c r="P1490" s="99" t="s">
        <v>227</v>
      </c>
      <c r="Q1490" s="99" t="s">
        <v>259</v>
      </c>
      <c r="R1490" s="99">
        <v>14</v>
      </c>
      <c r="S1490" s="99" t="s">
        <v>286</v>
      </c>
      <c r="T1490" s="101" t="s">
        <v>287</v>
      </c>
      <c r="U1490" s="100">
        <v>17.456227160355699</v>
      </c>
    </row>
    <row r="1491" spans="2:21" x14ac:dyDescent="0.25">
      <c r="B1491" s="88" t="str">
        <v/>
      </c>
      <c r="C1491" s="88" t="str">
        <v/>
      </c>
      <c r="D1491" s="88" t="str">
        <v/>
      </c>
      <c r="F1491" s="102" t="str">
        <v/>
      </c>
      <c r="O1491" s="99">
        <v>37</v>
      </c>
      <c r="P1491" s="99" t="s">
        <v>228</v>
      </c>
      <c r="Q1491" s="99" t="s">
        <v>259</v>
      </c>
      <c r="R1491" s="99">
        <v>1</v>
      </c>
      <c r="S1491" s="99" t="s">
        <v>260</v>
      </c>
      <c r="T1491" s="101" t="s">
        <v>261</v>
      </c>
      <c r="U1491" s="100">
        <v>2.1281931805811598</v>
      </c>
    </row>
    <row r="1492" spans="2:21" x14ac:dyDescent="0.25">
      <c r="B1492" s="88" t="str">
        <v/>
      </c>
      <c r="C1492" s="88" t="str">
        <v/>
      </c>
      <c r="D1492" s="88" t="str">
        <v/>
      </c>
      <c r="F1492" s="102" t="str">
        <v/>
      </c>
      <c r="O1492" s="99">
        <v>37</v>
      </c>
      <c r="P1492" s="99" t="s">
        <v>228</v>
      </c>
      <c r="Q1492" s="99" t="s">
        <v>259</v>
      </c>
      <c r="R1492" s="99">
        <v>2</v>
      </c>
      <c r="S1492" s="99" t="s">
        <v>262</v>
      </c>
      <c r="T1492" s="101" t="s">
        <v>263</v>
      </c>
      <c r="U1492" s="100">
        <v>8.0815795203342606</v>
      </c>
    </row>
    <row r="1493" spans="2:21" x14ac:dyDescent="0.25">
      <c r="B1493" s="88" t="str">
        <v/>
      </c>
      <c r="C1493" s="88" t="str">
        <v/>
      </c>
      <c r="D1493" s="88" t="str">
        <v/>
      </c>
      <c r="F1493" s="102" t="str">
        <v/>
      </c>
      <c r="O1493" s="99">
        <v>37</v>
      </c>
      <c r="P1493" s="99" t="s">
        <v>228</v>
      </c>
      <c r="Q1493" s="99" t="s">
        <v>259</v>
      </c>
      <c r="R1493" s="99">
        <v>3</v>
      </c>
      <c r="S1493" s="99" t="s">
        <v>264</v>
      </c>
      <c r="T1493" s="101" t="s">
        <v>265</v>
      </c>
      <c r="U1493" s="100">
        <v>9.7152122826420193</v>
      </c>
    </row>
    <row r="1494" spans="2:21" x14ac:dyDescent="0.25">
      <c r="B1494" s="88" t="str">
        <v/>
      </c>
      <c r="C1494" s="88" t="str">
        <v/>
      </c>
      <c r="D1494" s="88" t="str">
        <v/>
      </c>
      <c r="F1494" s="102" t="str">
        <v/>
      </c>
      <c r="O1494" s="99">
        <v>37</v>
      </c>
      <c r="P1494" s="99" t="s">
        <v>228</v>
      </c>
      <c r="Q1494" s="99" t="s">
        <v>259</v>
      </c>
      <c r="R1494" s="99">
        <v>4</v>
      </c>
      <c r="S1494" s="99" t="s">
        <v>266</v>
      </c>
      <c r="T1494" s="101" t="s">
        <v>267</v>
      </c>
      <c r="U1494" s="100">
        <v>10.8545485143942</v>
      </c>
    </row>
    <row r="1495" spans="2:21" x14ac:dyDescent="0.25">
      <c r="B1495" s="88" t="str">
        <v/>
      </c>
      <c r="C1495" s="88" t="str">
        <v/>
      </c>
      <c r="D1495" s="88" t="str">
        <v/>
      </c>
      <c r="F1495" s="102" t="str">
        <v/>
      </c>
      <c r="O1495" s="99">
        <v>37</v>
      </c>
      <c r="P1495" s="99" t="s">
        <v>228</v>
      </c>
      <c r="Q1495" s="99" t="s">
        <v>259</v>
      </c>
      <c r="R1495" s="99">
        <v>5</v>
      </c>
      <c r="S1495" s="99" t="s">
        <v>268</v>
      </c>
      <c r="T1495" s="101" t="s">
        <v>269</v>
      </c>
      <c r="U1495" s="100">
        <v>10.142267157459301</v>
      </c>
    </row>
    <row r="1496" spans="2:21" x14ac:dyDescent="0.25">
      <c r="B1496" s="88" t="str">
        <v/>
      </c>
      <c r="C1496" s="88" t="str">
        <v/>
      </c>
      <c r="D1496" s="88" t="str">
        <v/>
      </c>
      <c r="F1496" s="102" t="str">
        <v/>
      </c>
      <c r="O1496" s="99">
        <v>37</v>
      </c>
      <c r="P1496" s="99" t="s">
        <v>228</v>
      </c>
      <c r="Q1496" s="99" t="s">
        <v>259</v>
      </c>
      <c r="R1496" s="99">
        <v>6</v>
      </c>
      <c r="S1496" s="99" t="s">
        <v>270</v>
      </c>
      <c r="T1496" s="101" t="s">
        <v>271</v>
      </c>
      <c r="U1496" s="100">
        <v>13.2743158321107</v>
      </c>
    </row>
    <row r="1497" spans="2:21" x14ac:dyDescent="0.25">
      <c r="B1497" s="88" t="str">
        <v/>
      </c>
      <c r="C1497" s="88" t="str">
        <v/>
      </c>
      <c r="D1497" s="88" t="str">
        <v/>
      </c>
      <c r="F1497" s="102" t="str">
        <v/>
      </c>
      <c r="O1497" s="99">
        <v>37</v>
      </c>
      <c r="P1497" s="99" t="s">
        <v>228</v>
      </c>
      <c r="Q1497" s="99" t="s">
        <v>259</v>
      </c>
      <c r="R1497" s="99">
        <v>7</v>
      </c>
      <c r="S1497" s="99" t="s">
        <v>272</v>
      </c>
      <c r="T1497" s="101" t="s">
        <v>273</v>
      </c>
      <c r="U1497" s="100">
        <v>19.940317474631499</v>
      </c>
    </row>
    <row r="1498" spans="2:21" x14ac:dyDescent="0.25">
      <c r="B1498" s="88" t="str">
        <v/>
      </c>
      <c r="C1498" s="88" t="str">
        <v/>
      </c>
      <c r="D1498" s="88" t="str">
        <v/>
      </c>
      <c r="F1498" s="102" t="str">
        <v/>
      </c>
      <c r="O1498" s="99">
        <v>37</v>
      </c>
      <c r="P1498" s="99" t="s">
        <v>228</v>
      </c>
      <c r="Q1498" s="99" t="s">
        <v>259</v>
      </c>
      <c r="R1498" s="99">
        <v>8</v>
      </c>
      <c r="S1498" s="99" t="s">
        <v>280</v>
      </c>
      <c r="T1498" s="101" t="s">
        <v>281</v>
      </c>
      <c r="U1498" s="100">
        <v>13.558011110903898</v>
      </c>
    </row>
    <row r="1499" spans="2:21" x14ac:dyDescent="0.25">
      <c r="B1499" s="88" t="str">
        <v/>
      </c>
      <c r="C1499" s="88" t="str">
        <v/>
      </c>
      <c r="D1499" s="88" t="str">
        <v/>
      </c>
      <c r="F1499" s="102" t="str">
        <v/>
      </c>
      <c r="O1499" s="99">
        <v>37</v>
      </c>
      <c r="P1499" s="99" t="s">
        <v>228</v>
      </c>
      <c r="Q1499" s="99" t="s">
        <v>259</v>
      </c>
      <c r="R1499" s="99">
        <v>9</v>
      </c>
      <c r="S1499" s="99" t="s">
        <v>274</v>
      </c>
      <c r="T1499" s="101" t="s">
        <v>275</v>
      </c>
      <c r="U1499" s="100">
        <v>15.799562480944701</v>
      </c>
    </row>
    <row r="1500" spans="2:21" x14ac:dyDescent="0.25">
      <c r="B1500" s="88" t="str">
        <v/>
      </c>
      <c r="C1500" s="88" t="str">
        <v/>
      </c>
      <c r="D1500" s="88" t="str">
        <v/>
      </c>
      <c r="F1500" s="102" t="str">
        <v/>
      </c>
      <c r="O1500" s="99">
        <v>37</v>
      </c>
      <c r="P1500" s="99" t="s">
        <v>228</v>
      </c>
      <c r="Q1500" s="99" t="s">
        <v>259</v>
      </c>
      <c r="R1500" s="99">
        <v>10</v>
      </c>
      <c r="S1500" s="99" t="s">
        <v>282</v>
      </c>
      <c r="T1500" s="101" t="s">
        <v>283</v>
      </c>
      <c r="U1500" s="100">
        <v>23.295837267428499</v>
      </c>
    </row>
    <row r="1501" spans="2:21" x14ac:dyDescent="0.25">
      <c r="B1501" s="88" t="str">
        <v/>
      </c>
      <c r="C1501" s="88" t="str">
        <v/>
      </c>
      <c r="D1501" s="88" t="str">
        <v/>
      </c>
      <c r="F1501" s="102" t="str">
        <v/>
      </c>
      <c r="O1501" s="99">
        <v>37</v>
      </c>
      <c r="P1501" s="99" t="s">
        <v>228</v>
      </c>
      <c r="Q1501" s="99" t="s">
        <v>259</v>
      </c>
      <c r="R1501" s="99">
        <v>11</v>
      </c>
      <c r="S1501" s="99" t="s">
        <v>276</v>
      </c>
      <c r="T1501" s="101" t="s">
        <v>277</v>
      </c>
      <c r="U1501" s="100">
        <v>23.172796921497298</v>
      </c>
    </row>
    <row r="1502" spans="2:21" x14ac:dyDescent="0.25">
      <c r="B1502" s="88" t="str">
        <v/>
      </c>
      <c r="C1502" s="88" t="str">
        <v/>
      </c>
      <c r="D1502" s="88" t="str">
        <v/>
      </c>
      <c r="F1502" s="102" t="str">
        <v/>
      </c>
      <c r="O1502" s="99">
        <v>37</v>
      </c>
      <c r="P1502" s="99" t="s">
        <v>228</v>
      </c>
      <c r="Q1502" s="99" t="s">
        <v>259</v>
      </c>
      <c r="R1502" s="99">
        <v>12</v>
      </c>
      <c r="S1502" s="99" t="s">
        <v>284</v>
      </c>
      <c r="T1502" s="101" t="s">
        <v>285</v>
      </c>
      <c r="U1502" s="100">
        <v>27.5034551858665</v>
      </c>
    </row>
    <row r="1503" spans="2:21" x14ac:dyDescent="0.25">
      <c r="B1503" s="88" t="str">
        <v/>
      </c>
      <c r="C1503" s="88" t="str">
        <v/>
      </c>
      <c r="D1503" s="88" t="str">
        <v/>
      </c>
      <c r="F1503" s="102" t="str">
        <v/>
      </c>
      <c r="O1503" s="99">
        <v>37</v>
      </c>
      <c r="P1503" s="99" t="s">
        <v>228</v>
      </c>
      <c r="Q1503" s="99" t="s">
        <v>259</v>
      </c>
      <c r="R1503" s="99">
        <v>13</v>
      </c>
      <c r="S1503" s="99" t="s">
        <v>278</v>
      </c>
      <c r="T1503" s="101" t="s">
        <v>279</v>
      </c>
      <c r="U1503" s="100">
        <v>13.4563107412426</v>
      </c>
    </row>
    <row r="1504" spans="2:21" x14ac:dyDescent="0.25">
      <c r="B1504" s="88" t="str">
        <v/>
      </c>
      <c r="C1504" s="88" t="str">
        <v/>
      </c>
      <c r="D1504" s="88" t="str">
        <v/>
      </c>
      <c r="F1504" s="102" t="str">
        <v/>
      </c>
      <c r="O1504" s="99">
        <v>37</v>
      </c>
      <c r="P1504" s="99" t="s">
        <v>228</v>
      </c>
      <c r="Q1504" s="99" t="s">
        <v>259</v>
      </c>
      <c r="R1504" s="99">
        <v>14</v>
      </c>
      <c r="S1504" s="99" t="s">
        <v>286</v>
      </c>
      <c r="T1504" s="101" t="s">
        <v>287</v>
      </c>
      <c r="U1504" s="100">
        <v>17.456227160355699</v>
      </c>
    </row>
    <row r="1505" spans="2:21" x14ac:dyDescent="0.25">
      <c r="B1505" s="88" t="str">
        <v/>
      </c>
      <c r="C1505" s="88" t="str">
        <v/>
      </c>
      <c r="D1505" s="88" t="str">
        <v/>
      </c>
      <c r="F1505" s="102" t="str">
        <v/>
      </c>
      <c r="O1505" s="99">
        <v>38</v>
      </c>
      <c r="P1505" s="99" t="s">
        <v>229</v>
      </c>
      <c r="Q1505" s="99" t="s">
        <v>259</v>
      </c>
      <c r="R1505" s="99">
        <v>1</v>
      </c>
      <c r="S1505" s="99" t="s">
        <v>260</v>
      </c>
      <c r="T1505" s="101" t="s">
        <v>261</v>
      </c>
      <c r="U1505" s="100">
        <v>2.1281931805811598</v>
      </c>
    </row>
    <row r="1506" spans="2:21" x14ac:dyDescent="0.25">
      <c r="B1506" s="88" t="str">
        <v/>
      </c>
      <c r="C1506" s="88" t="str">
        <v/>
      </c>
      <c r="D1506" s="88" t="str">
        <v/>
      </c>
      <c r="F1506" s="102" t="str">
        <v/>
      </c>
      <c r="O1506" s="99">
        <v>38</v>
      </c>
      <c r="P1506" s="99" t="s">
        <v>229</v>
      </c>
      <c r="Q1506" s="99" t="s">
        <v>259</v>
      </c>
      <c r="R1506" s="99">
        <v>2</v>
      </c>
      <c r="S1506" s="99" t="s">
        <v>262</v>
      </c>
      <c r="T1506" s="101" t="s">
        <v>263</v>
      </c>
      <c r="U1506" s="100">
        <v>8.0815795203342606</v>
      </c>
    </row>
    <row r="1507" spans="2:21" x14ac:dyDescent="0.25">
      <c r="B1507" s="88" t="str">
        <v/>
      </c>
      <c r="C1507" s="88" t="str">
        <v/>
      </c>
      <c r="D1507" s="88" t="str">
        <v/>
      </c>
      <c r="F1507" s="102" t="str">
        <v/>
      </c>
      <c r="O1507" s="99">
        <v>38</v>
      </c>
      <c r="P1507" s="99" t="s">
        <v>229</v>
      </c>
      <c r="Q1507" s="99" t="s">
        <v>259</v>
      </c>
      <c r="R1507" s="99">
        <v>3</v>
      </c>
      <c r="S1507" s="99" t="s">
        <v>264</v>
      </c>
      <c r="T1507" s="101" t="s">
        <v>265</v>
      </c>
      <c r="U1507" s="100">
        <v>9.7152122826420193</v>
      </c>
    </row>
    <row r="1508" spans="2:21" x14ac:dyDescent="0.25">
      <c r="B1508" s="88" t="str">
        <v/>
      </c>
      <c r="C1508" s="88" t="str">
        <v/>
      </c>
      <c r="D1508" s="88" t="str">
        <v/>
      </c>
      <c r="F1508" s="102" t="str">
        <v/>
      </c>
      <c r="O1508" s="99">
        <v>38</v>
      </c>
      <c r="P1508" s="99" t="s">
        <v>229</v>
      </c>
      <c r="Q1508" s="99" t="s">
        <v>259</v>
      </c>
      <c r="R1508" s="99">
        <v>4</v>
      </c>
      <c r="S1508" s="99" t="s">
        <v>266</v>
      </c>
      <c r="T1508" s="101" t="s">
        <v>267</v>
      </c>
      <c r="U1508" s="100">
        <v>10.8545485143942</v>
      </c>
    </row>
    <row r="1509" spans="2:21" x14ac:dyDescent="0.25">
      <c r="B1509" s="88" t="str">
        <v/>
      </c>
      <c r="C1509" s="88" t="str">
        <v/>
      </c>
      <c r="D1509" s="88" t="str">
        <v/>
      </c>
      <c r="F1509" s="102" t="str">
        <v/>
      </c>
      <c r="O1509" s="99">
        <v>38</v>
      </c>
      <c r="P1509" s="99" t="s">
        <v>229</v>
      </c>
      <c r="Q1509" s="99" t="s">
        <v>259</v>
      </c>
      <c r="R1509" s="99">
        <v>5</v>
      </c>
      <c r="S1509" s="99" t="s">
        <v>268</v>
      </c>
      <c r="T1509" s="101" t="s">
        <v>269</v>
      </c>
      <c r="U1509" s="100">
        <v>10.142267157459301</v>
      </c>
    </row>
    <row r="1510" spans="2:21" x14ac:dyDescent="0.25">
      <c r="B1510" s="88" t="str">
        <v/>
      </c>
      <c r="C1510" s="88" t="str">
        <v/>
      </c>
      <c r="D1510" s="88" t="str">
        <v/>
      </c>
      <c r="F1510" s="102" t="str">
        <v/>
      </c>
      <c r="O1510" s="99">
        <v>38</v>
      </c>
      <c r="P1510" s="99" t="s">
        <v>229</v>
      </c>
      <c r="Q1510" s="99" t="s">
        <v>259</v>
      </c>
      <c r="R1510" s="99">
        <v>6</v>
      </c>
      <c r="S1510" s="99" t="s">
        <v>270</v>
      </c>
      <c r="T1510" s="101" t="s">
        <v>271</v>
      </c>
      <c r="U1510" s="100">
        <v>13.2743158321107</v>
      </c>
    </row>
    <row r="1511" spans="2:21" x14ac:dyDescent="0.25">
      <c r="B1511" s="88" t="str">
        <v/>
      </c>
      <c r="C1511" s="88" t="str">
        <v/>
      </c>
      <c r="D1511" s="88" t="str">
        <v/>
      </c>
      <c r="F1511" s="102" t="str">
        <v/>
      </c>
      <c r="O1511" s="99">
        <v>38</v>
      </c>
      <c r="P1511" s="99" t="s">
        <v>229</v>
      </c>
      <c r="Q1511" s="99" t="s">
        <v>259</v>
      </c>
      <c r="R1511" s="99">
        <v>7</v>
      </c>
      <c r="S1511" s="99" t="s">
        <v>272</v>
      </c>
      <c r="T1511" s="101" t="s">
        <v>273</v>
      </c>
      <c r="U1511" s="100">
        <v>19.940317474631499</v>
      </c>
    </row>
    <row r="1512" spans="2:21" x14ac:dyDescent="0.25">
      <c r="B1512" s="88" t="str">
        <v/>
      </c>
      <c r="C1512" s="88" t="str">
        <v/>
      </c>
      <c r="D1512" s="88" t="str">
        <v/>
      </c>
      <c r="F1512" s="102" t="str">
        <v/>
      </c>
      <c r="O1512" s="99">
        <v>38</v>
      </c>
      <c r="P1512" s="99" t="s">
        <v>229</v>
      </c>
      <c r="Q1512" s="99" t="s">
        <v>259</v>
      </c>
      <c r="R1512" s="99">
        <v>8</v>
      </c>
      <c r="S1512" s="99" t="s">
        <v>280</v>
      </c>
      <c r="T1512" s="101" t="s">
        <v>281</v>
      </c>
      <c r="U1512" s="100">
        <v>13.558011110903898</v>
      </c>
    </row>
    <row r="1513" spans="2:21" x14ac:dyDescent="0.25">
      <c r="B1513" s="88" t="str">
        <v/>
      </c>
      <c r="C1513" s="88" t="str">
        <v/>
      </c>
      <c r="D1513" s="88" t="str">
        <v/>
      </c>
      <c r="F1513" s="102" t="str">
        <v/>
      </c>
      <c r="O1513" s="99">
        <v>38</v>
      </c>
      <c r="P1513" s="99" t="s">
        <v>229</v>
      </c>
      <c r="Q1513" s="99" t="s">
        <v>259</v>
      </c>
      <c r="R1513" s="99">
        <v>9</v>
      </c>
      <c r="S1513" s="99" t="s">
        <v>274</v>
      </c>
      <c r="T1513" s="101" t="s">
        <v>275</v>
      </c>
      <c r="U1513" s="100">
        <v>15.799562480944701</v>
      </c>
    </row>
    <row r="1514" spans="2:21" x14ac:dyDescent="0.25">
      <c r="B1514" s="88" t="str">
        <v/>
      </c>
      <c r="C1514" s="88" t="str">
        <v/>
      </c>
      <c r="D1514" s="88" t="str">
        <v/>
      </c>
      <c r="F1514" s="102" t="str">
        <v/>
      </c>
      <c r="O1514" s="99">
        <v>38</v>
      </c>
      <c r="P1514" s="99" t="s">
        <v>229</v>
      </c>
      <c r="Q1514" s="99" t="s">
        <v>259</v>
      </c>
      <c r="R1514" s="99">
        <v>10</v>
      </c>
      <c r="S1514" s="99" t="s">
        <v>282</v>
      </c>
      <c r="T1514" s="101" t="s">
        <v>283</v>
      </c>
      <c r="U1514" s="100">
        <v>23.295837267428499</v>
      </c>
    </row>
    <row r="1515" spans="2:21" x14ac:dyDescent="0.25">
      <c r="B1515" s="88" t="str">
        <v/>
      </c>
      <c r="C1515" s="88" t="str">
        <v/>
      </c>
      <c r="D1515" s="88" t="str">
        <v/>
      </c>
      <c r="F1515" s="102" t="str">
        <v/>
      </c>
      <c r="O1515" s="99">
        <v>38</v>
      </c>
      <c r="P1515" s="99" t="s">
        <v>229</v>
      </c>
      <c r="Q1515" s="99" t="s">
        <v>259</v>
      </c>
      <c r="R1515" s="99">
        <v>11</v>
      </c>
      <c r="S1515" s="99" t="s">
        <v>276</v>
      </c>
      <c r="T1515" s="101" t="s">
        <v>277</v>
      </c>
      <c r="U1515" s="100">
        <v>23.172796921497298</v>
      </c>
    </row>
    <row r="1516" spans="2:21" x14ac:dyDescent="0.25">
      <c r="B1516" s="88" t="str">
        <v/>
      </c>
      <c r="C1516" s="88" t="str">
        <v/>
      </c>
      <c r="D1516" s="88" t="str">
        <v/>
      </c>
      <c r="F1516" s="102" t="str">
        <v/>
      </c>
      <c r="O1516" s="99">
        <v>38</v>
      </c>
      <c r="P1516" s="99" t="s">
        <v>229</v>
      </c>
      <c r="Q1516" s="99" t="s">
        <v>259</v>
      </c>
      <c r="R1516" s="99">
        <v>12</v>
      </c>
      <c r="S1516" s="99" t="s">
        <v>284</v>
      </c>
      <c r="T1516" s="101" t="s">
        <v>285</v>
      </c>
      <c r="U1516" s="100">
        <v>27.5034551858665</v>
      </c>
    </row>
    <row r="1517" spans="2:21" x14ac:dyDescent="0.25">
      <c r="B1517" s="88" t="str">
        <v/>
      </c>
      <c r="C1517" s="88" t="str">
        <v/>
      </c>
      <c r="D1517" s="88" t="str">
        <v/>
      </c>
      <c r="F1517" s="102" t="str">
        <v/>
      </c>
      <c r="O1517" s="99">
        <v>38</v>
      </c>
      <c r="P1517" s="99" t="s">
        <v>229</v>
      </c>
      <c r="Q1517" s="99" t="s">
        <v>259</v>
      </c>
      <c r="R1517" s="99">
        <v>13</v>
      </c>
      <c r="S1517" s="99" t="s">
        <v>278</v>
      </c>
      <c r="T1517" s="101" t="s">
        <v>279</v>
      </c>
      <c r="U1517" s="100">
        <v>13.4563107412426</v>
      </c>
    </row>
    <row r="1518" spans="2:21" x14ac:dyDescent="0.25">
      <c r="B1518" s="88" t="str">
        <v/>
      </c>
      <c r="C1518" s="88" t="str">
        <v/>
      </c>
      <c r="D1518" s="88" t="str">
        <v/>
      </c>
      <c r="F1518" s="102" t="str">
        <v/>
      </c>
      <c r="O1518" s="99">
        <v>38</v>
      </c>
      <c r="P1518" s="99" t="s">
        <v>229</v>
      </c>
      <c r="Q1518" s="99" t="s">
        <v>259</v>
      </c>
      <c r="R1518" s="99">
        <v>14</v>
      </c>
      <c r="S1518" s="99" t="s">
        <v>286</v>
      </c>
      <c r="T1518" s="101" t="s">
        <v>287</v>
      </c>
      <c r="U1518" s="100">
        <v>17.456227160355699</v>
      </c>
    </row>
    <row r="1519" spans="2:21" x14ac:dyDescent="0.25">
      <c r="B1519" s="88" t="str">
        <v/>
      </c>
      <c r="C1519" s="88" t="str">
        <v/>
      </c>
      <c r="D1519" s="88" t="str">
        <v/>
      </c>
      <c r="F1519" s="102" t="str">
        <v/>
      </c>
      <c r="O1519" s="99">
        <v>39</v>
      </c>
      <c r="P1519" s="99" t="s">
        <v>230</v>
      </c>
      <c r="Q1519" s="99" t="s">
        <v>259</v>
      </c>
      <c r="R1519" s="99">
        <v>1</v>
      </c>
      <c r="S1519" s="99" t="s">
        <v>260</v>
      </c>
      <c r="T1519" s="101" t="s">
        <v>261</v>
      </c>
      <c r="U1519" s="100">
        <v>2.1281931805811598</v>
      </c>
    </row>
    <row r="1520" spans="2:21" x14ac:dyDescent="0.25">
      <c r="B1520" s="88" t="str">
        <v/>
      </c>
      <c r="C1520" s="88" t="str">
        <v/>
      </c>
      <c r="D1520" s="88" t="str">
        <v/>
      </c>
      <c r="F1520" s="102" t="str">
        <v/>
      </c>
      <c r="O1520" s="99">
        <v>39</v>
      </c>
      <c r="P1520" s="99" t="s">
        <v>230</v>
      </c>
      <c r="Q1520" s="99" t="s">
        <v>259</v>
      </c>
      <c r="R1520" s="99">
        <v>2</v>
      </c>
      <c r="S1520" s="99" t="s">
        <v>262</v>
      </c>
      <c r="T1520" s="101" t="s">
        <v>263</v>
      </c>
      <c r="U1520" s="100">
        <v>8.0815795203342606</v>
      </c>
    </row>
    <row r="1521" spans="2:21" x14ac:dyDescent="0.25">
      <c r="B1521" s="88" t="str">
        <v/>
      </c>
      <c r="C1521" s="88" t="str">
        <v/>
      </c>
      <c r="D1521" s="88" t="str">
        <v/>
      </c>
      <c r="F1521" s="102" t="str">
        <v/>
      </c>
      <c r="O1521" s="99">
        <v>39</v>
      </c>
      <c r="P1521" s="99" t="s">
        <v>230</v>
      </c>
      <c r="Q1521" s="99" t="s">
        <v>259</v>
      </c>
      <c r="R1521" s="99">
        <v>3</v>
      </c>
      <c r="S1521" s="99" t="s">
        <v>264</v>
      </c>
      <c r="T1521" s="101" t="s">
        <v>265</v>
      </c>
      <c r="U1521" s="100">
        <v>9.7152122826420193</v>
      </c>
    </row>
    <row r="1522" spans="2:21" x14ac:dyDescent="0.25">
      <c r="B1522" s="88" t="str">
        <v/>
      </c>
      <c r="C1522" s="88" t="str">
        <v/>
      </c>
      <c r="D1522" s="88" t="str">
        <v/>
      </c>
      <c r="F1522" s="102" t="str">
        <v/>
      </c>
      <c r="O1522" s="99">
        <v>39</v>
      </c>
      <c r="P1522" s="99" t="s">
        <v>230</v>
      </c>
      <c r="Q1522" s="99" t="s">
        <v>259</v>
      </c>
      <c r="R1522" s="99">
        <v>4</v>
      </c>
      <c r="S1522" s="99" t="s">
        <v>266</v>
      </c>
      <c r="T1522" s="101" t="s">
        <v>267</v>
      </c>
      <c r="U1522" s="100">
        <v>10.8545485143942</v>
      </c>
    </row>
    <row r="1523" spans="2:21" x14ac:dyDescent="0.25">
      <c r="B1523" s="88" t="str">
        <v/>
      </c>
      <c r="C1523" s="88" t="str">
        <v/>
      </c>
      <c r="D1523" s="88" t="str">
        <v/>
      </c>
      <c r="F1523" s="102" t="str">
        <v/>
      </c>
      <c r="O1523" s="99">
        <v>39</v>
      </c>
      <c r="P1523" s="99" t="s">
        <v>230</v>
      </c>
      <c r="Q1523" s="99" t="s">
        <v>259</v>
      </c>
      <c r="R1523" s="99">
        <v>5</v>
      </c>
      <c r="S1523" s="99" t="s">
        <v>268</v>
      </c>
      <c r="T1523" s="101" t="s">
        <v>269</v>
      </c>
      <c r="U1523" s="100">
        <v>10.142267157459301</v>
      </c>
    </row>
    <row r="1524" spans="2:21" x14ac:dyDescent="0.25">
      <c r="B1524" s="88" t="str">
        <v/>
      </c>
      <c r="C1524" s="88" t="str">
        <v/>
      </c>
      <c r="D1524" s="88" t="str">
        <v/>
      </c>
      <c r="F1524" s="102" t="str">
        <v/>
      </c>
      <c r="O1524" s="99">
        <v>39</v>
      </c>
      <c r="P1524" s="99" t="s">
        <v>230</v>
      </c>
      <c r="Q1524" s="99" t="s">
        <v>259</v>
      </c>
      <c r="R1524" s="99">
        <v>6</v>
      </c>
      <c r="S1524" s="99" t="s">
        <v>270</v>
      </c>
      <c r="T1524" s="101" t="s">
        <v>271</v>
      </c>
      <c r="U1524" s="100">
        <v>13.2743158321107</v>
      </c>
    </row>
    <row r="1525" spans="2:21" x14ac:dyDescent="0.25">
      <c r="B1525" s="88" t="str">
        <v/>
      </c>
      <c r="C1525" s="88" t="str">
        <v/>
      </c>
      <c r="D1525" s="88" t="str">
        <v/>
      </c>
      <c r="F1525" s="102" t="str">
        <v/>
      </c>
      <c r="O1525" s="99">
        <v>39</v>
      </c>
      <c r="P1525" s="99" t="s">
        <v>230</v>
      </c>
      <c r="Q1525" s="99" t="s">
        <v>259</v>
      </c>
      <c r="R1525" s="99">
        <v>7</v>
      </c>
      <c r="S1525" s="99" t="s">
        <v>272</v>
      </c>
      <c r="T1525" s="101" t="s">
        <v>273</v>
      </c>
      <c r="U1525" s="100">
        <v>19.940317474631499</v>
      </c>
    </row>
    <row r="1526" spans="2:21" x14ac:dyDescent="0.25">
      <c r="B1526" s="88" t="str">
        <v/>
      </c>
      <c r="C1526" s="88" t="str">
        <v/>
      </c>
      <c r="D1526" s="88" t="str">
        <v/>
      </c>
      <c r="F1526" s="102" t="str">
        <v/>
      </c>
      <c r="O1526" s="99">
        <v>39</v>
      </c>
      <c r="P1526" s="99" t="s">
        <v>230</v>
      </c>
      <c r="Q1526" s="99" t="s">
        <v>259</v>
      </c>
      <c r="R1526" s="99">
        <v>8</v>
      </c>
      <c r="S1526" s="99" t="s">
        <v>280</v>
      </c>
      <c r="T1526" s="101" t="s">
        <v>281</v>
      </c>
      <c r="U1526" s="100">
        <v>13.558011110903898</v>
      </c>
    </row>
    <row r="1527" spans="2:21" x14ac:dyDescent="0.25">
      <c r="B1527" s="88" t="str">
        <v/>
      </c>
      <c r="C1527" s="88" t="str">
        <v/>
      </c>
      <c r="D1527" s="88" t="str">
        <v/>
      </c>
      <c r="F1527" s="102" t="str">
        <v/>
      </c>
      <c r="O1527" s="99">
        <v>39</v>
      </c>
      <c r="P1527" s="99" t="s">
        <v>230</v>
      </c>
      <c r="Q1527" s="99" t="s">
        <v>259</v>
      </c>
      <c r="R1527" s="99">
        <v>9</v>
      </c>
      <c r="S1527" s="99" t="s">
        <v>274</v>
      </c>
      <c r="T1527" s="101" t="s">
        <v>275</v>
      </c>
      <c r="U1527" s="100">
        <v>15.799562480944701</v>
      </c>
    </row>
    <row r="1528" spans="2:21" x14ac:dyDescent="0.25">
      <c r="B1528" s="88" t="str">
        <v/>
      </c>
      <c r="C1528" s="88" t="str">
        <v/>
      </c>
      <c r="D1528" s="88" t="str">
        <v/>
      </c>
      <c r="F1528" s="102" t="str">
        <v/>
      </c>
      <c r="O1528" s="99">
        <v>39</v>
      </c>
      <c r="P1528" s="99" t="s">
        <v>230</v>
      </c>
      <c r="Q1528" s="99" t="s">
        <v>259</v>
      </c>
      <c r="R1528" s="99">
        <v>10</v>
      </c>
      <c r="S1528" s="99" t="s">
        <v>282</v>
      </c>
      <c r="T1528" s="101" t="s">
        <v>283</v>
      </c>
      <c r="U1528" s="100">
        <v>23.295837267428499</v>
      </c>
    </row>
    <row r="1529" spans="2:21" x14ac:dyDescent="0.25">
      <c r="B1529" s="88" t="str">
        <v/>
      </c>
      <c r="C1529" s="88" t="str">
        <v/>
      </c>
      <c r="D1529" s="88" t="str">
        <v/>
      </c>
      <c r="F1529" s="102" t="str">
        <v/>
      </c>
      <c r="O1529" s="99">
        <v>39</v>
      </c>
      <c r="P1529" s="99" t="s">
        <v>230</v>
      </c>
      <c r="Q1529" s="99" t="s">
        <v>259</v>
      </c>
      <c r="R1529" s="99">
        <v>11</v>
      </c>
      <c r="S1529" s="99" t="s">
        <v>276</v>
      </c>
      <c r="T1529" s="101" t="s">
        <v>277</v>
      </c>
      <c r="U1529" s="100">
        <v>23.172796921497298</v>
      </c>
    </row>
    <row r="1530" spans="2:21" x14ac:dyDescent="0.25">
      <c r="B1530" s="88" t="str">
        <v/>
      </c>
      <c r="C1530" s="88" t="str">
        <v/>
      </c>
      <c r="D1530" s="88" t="str">
        <v/>
      </c>
      <c r="F1530" s="102" t="str">
        <v/>
      </c>
      <c r="O1530" s="99">
        <v>39</v>
      </c>
      <c r="P1530" s="99" t="s">
        <v>230</v>
      </c>
      <c r="Q1530" s="99" t="s">
        <v>259</v>
      </c>
      <c r="R1530" s="99">
        <v>12</v>
      </c>
      <c r="S1530" s="99" t="s">
        <v>284</v>
      </c>
      <c r="T1530" s="101" t="s">
        <v>285</v>
      </c>
      <c r="U1530" s="100">
        <v>27.5034551858665</v>
      </c>
    </row>
    <row r="1531" spans="2:21" x14ac:dyDescent="0.25">
      <c r="B1531" s="88" t="str">
        <v/>
      </c>
      <c r="C1531" s="88" t="str">
        <v/>
      </c>
      <c r="D1531" s="88" t="str">
        <v/>
      </c>
      <c r="F1531" s="102" t="str">
        <v/>
      </c>
      <c r="O1531" s="99">
        <v>39</v>
      </c>
      <c r="P1531" s="99" t="s">
        <v>230</v>
      </c>
      <c r="Q1531" s="99" t="s">
        <v>259</v>
      </c>
      <c r="R1531" s="99">
        <v>13</v>
      </c>
      <c r="S1531" s="99" t="s">
        <v>278</v>
      </c>
      <c r="T1531" s="101" t="s">
        <v>279</v>
      </c>
      <c r="U1531" s="100">
        <v>13.4563107412426</v>
      </c>
    </row>
    <row r="1532" spans="2:21" x14ac:dyDescent="0.25">
      <c r="B1532" s="88" t="str">
        <v/>
      </c>
      <c r="C1532" s="88" t="str">
        <v/>
      </c>
      <c r="D1532" s="88" t="str">
        <v/>
      </c>
      <c r="F1532" s="102" t="str">
        <v/>
      </c>
      <c r="O1532" s="99">
        <v>39</v>
      </c>
      <c r="P1532" s="99" t="s">
        <v>230</v>
      </c>
      <c r="Q1532" s="99" t="s">
        <v>259</v>
      </c>
      <c r="R1532" s="99">
        <v>14</v>
      </c>
      <c r="S1532" s="99" t="s">
        <v>286</v>
      </c>
      <c r="T1532" s="101" t="s">
        <v>287</v>
      </c>
      <c r="U1532" s="100">
        <v>17.456227160355699</v>
      </c>
    </row>
    <row r="1533" spans="2:21" x14ac:dyDescent="0.25">
      <c r="B1533" s="88" t="str">
        <v/>
      </c>
      <c r="C1533" s="88" t="str">
        <v/>
      </c>
      <c r="D1533" s="88" t="str">
        <v/>
      </c>
      <c r="F1533" s="102" t="str">
        <v/>
      </c>
      <c r="O1533" s="99">
        <v>40</v>
      </c>
      <c r="P1533" s="99" t="s">
        <v>231</v>
      </c>
      <c r="Q1533" s="99" t="s">
        <v>259</v>
      </c>
      <c r="R1533" s="99">
        <v>1</v>
      </c>
      <c r="S1533" s="99" t="s">
        <v>260</v>
      </c>
      <c r="T1533" s="101" t="s">
        <v>261</v>
      </c>
      <c r="U1533" s="100">
        <v>2.1281931805811598</v>
      </c>
    </row>
    <row r="1534" spans="2:21" x14ac:dyDescent="0.25">
      <c r="B1534" s="88" t="str">
        <v/>
      </c>
      <c r="C1534" s="88" t="str">
        <v/>
      </c>
      <c r="D1534" s="88" t="str">
        <v/>
      </c>
      <c r="F1534" s="102" t="str">
        <v/>
      </c>
      <c r="O1534" s="99">
        <v>40</v>
      </c>
      <c r="P1534" s="99" t="s">
        <v>231</v>
      </c>
      <c r="Q1534" s="99" t="s">
        <v>259</v>
      </c>
      <c r="R1534" s="99">
        <v>2</v>
      </c>
      <c r="S1534" s="99" t="s">
        <v>262</v>
      </c>
      <c r="T1534" s="101" t="s">
        <v>263</v>
      </c>
      <c r="U1534" s="100">
        <v>8.0815795203342606</v>
      </c>
    </row>
    <row r="1535" spans="2:21" x14ac:dyDescent="0.25">
      <c r="B1535" s="88" t="str">
        <v/>
      </c>
      <c r="C1535" s="88" t="str">
        <v/>
      </c>
      <c r="D1535" s="88" t="str">
        <v/>
      </c>
      <c r="F1535" s="102" t="str">
        <v/>
      </c>
      <c r="O1535" s="99">
        <v>40</v>
      </c>
      <c r="P1535" s="99" t="s">
        <v>231</v>
      </c>
      <c r="Q1535" s="99" t="s">
        <v>259</v>
      </c>
      <c r="R1535" s="99">
        <v>3</v>
      </c>
      <c r="S1535" s="99" t="s">
        <v>264</v>
      </c>
      <c r="T1535" s="101" t="s">
        <v>265</v>
      </c>
      <c r="U1535" s="100">
        <v>9.7152122826420193</v>
      </c>
    </row>
    <row r="1536" spans="2:21" x14ac:dyDescent="0.25">
      <c r="B1536" s="88" t="str">
        <v/>
      </c>
      <c r="C1536" s="88" t="str">
        <v/>
      </c>
      <c r="D1536" s="88" t="str">
        <v/>
      </c>
      <c r="F1536" s="102" t="str">
        <v/>
      </c>
      <c r="O1536" s="99">
        <v>40</v>
      </c>
      <c r="P1536" s="99" t="s">
        <v>231</v>
      </c>
      <c r="Q1536" s="99" t="s">
        <v>259</v>
      </c>
      <c r="R1536" s="99">
        <v>4</v>
      </c>
      <c r="S1536" s="99" t="s">
        <v>266</v>
      </c>
      <c r="T1536" s="101" t="s">
        <v>267</v>
      </c>
      <c r="U1536" s="100">
        <v>10.8545485143942</v>
      </c>
    </row>
    <row r="1537" spans="2:21" x14ac:dyDescent="0.25">
      <c r="B1537" s="88" t="str">
        <v/>
      </c>
      <c r="C1537" s="88" t="str">
        <v/>
      </c>
      <c r="D1537" s="88" t="str">
        <v/>
      </c>
      <c r="F1537" s="102" t="str">
        <v/>
      </c>
      <c r="O1537" s="99">
        <v>40</v>
      </c>
      <c r="P1537" s="99" t="s">
        <v>231</v>
      </c>
      <c r="Q1537" s="99" t="s">
        <v>259</v>
      </c>
      <c r="R1537" s="99">
        <v>5</v>
      </c>
      <c r="S1537" s="99" t="s">
        <v>268</v>
      </c>
      <c r="T1537" s="101" t="s">
        <v>269</v>
      </c>
      <c r="U1537" s="100">
        <v>10.142267157459301</v>
      </c>
    </row>
    <row r="1538" spans="2:21" x14ac:dyDescent="0.25">
      <c r="B1538" s="88" t="str">
        <v/>
      </c>
      <c r="C1538" s="88" t="str">
        <v/>
      </c>
      <c r="D1538" s="88" t="str">
        <v/>
      </c>
      <c r="F1538" s="102" t="str">
        <v/>
      </c>
      <c r="O1538" s="99">
        <v>40</v>
      </c>
      <c r="P1538" s="99" t="s">
        <v>231</v>
      </c>
      <c r="Q1538" s="99" t="s">
        <v>259</v>
      </c>
      <c r="R1538" s="99">
        <v>6</v>
      </c>
      <c r="S1538" s="99" t="s">
        <v>270</v>
      </c>
      <c r="T1538" s="101" t="s">
        <v>271</v>
      </c>
      <c r="U1538" s="100">
        <v>13.2743158321107</v>
      </c>
    </row>
    <row r="1539" spans="2:21" x14ac:dyDescent="0.25">
      <c r="B1539" s="88" t="str">
        <v/>
      </c>
      <c r="C1539" s="88" t="str">
        <v/>
      </c>
      <c r="D1539" s="88" t="str">
        <v/>
      </c>
      <c r="F1539" s="102" t="str">
        <v/>
      </c>
      <c r="O1539" s="99">
        <v>40</v>
      </c>
      <c r="P1539" s="99" t="s">
        <v>231</v>
      </c>
      <c r="Q1539" s="99" t="s">
        <v>259</v>
      </c>
      <c r="R1539" s="99">
        <v>7</v>
      </c>
      <c r="S1539" s="99" t="s">
        <v>272</v>
      </c>
      <c r="T1539" s="101" t="s">
        <v>273</v>
      </c>
      <c r="U1539" s="100">
        <v>19.940317474631499</v>
      </c>
    </row>
    <row r="1540" spans="2:21" x14ac:dyDescent="0.25">
      <c r="B1540" s="88" t="str">
        <v/>
      </c>
      <c r="C1540" s="88" t="str">
        <v/>
      </c>
      <c r="D1540" s="88" t="str">
        <v/>
      </c>
      <c r="F1540" s="102" t="str">
        <v/>
      </c>
      <c r="O1540" s="99">
        <v>40</v>
      </c>
      <c r="P1540" s="99" t="s">
        <v>231</v>
      </c>
      <c r="Q1540" s="99" t="s">
        <v>259</v>
      </c>
      <c r="R1540" s="99">
        <v>8</v>
      </c>
      <c r="S1540" s="99" t="s">
        <v>280</v>
      </c>
      <c r="T1540" s="101" t="s">
        <v>281</v>
      </c>
      <c r="U1540" s="100">
        <v>13.558011110903898</v>
      </c>
    </row>
    <row r="1541" spans="2:21" x14ac:dyDescent="0.25">
      <c r="B1541" s="88" t="str">
        <v/>
      </c>
      <c r="C1541" s="88" t="str">
        <v/>
      </c>
      <c r="D1541" s="88" t="str">
        <v/>
      </c>
      <c r="F1541" s="102" t="str">
        <v/>
      </c>
      <c r="O1541" s="99">
        <v>40</v>
      </c>
      <c r="P1541" s="99" t="s">
        <v>231</v>
      </c>
      <c r="Q1541" s="99" t="s">
        <v>259</v>
      </c>
      <c r="R1541" s="99">
        <v>9</v>
      </c>
      <c r="S1541" s="99" t="s">
        <v>274</v>
      </c>
      <c r="T1541" s="101" t="s">
        <v>275</v>
      </c>
      <c r="U1541" s="100">
        <v>15.799562480944701</v>
      </c>
    </row>
    <row r="1542" spans="2:21" x14ac:dyDescent="0.25">
      <c r="B1542" s="88" t="str">
        <v/>
      </c>
      <c r="C1542" s="88" t="str">
        <v/>
      </c>
      <c r="D1542" s="88" t="str">
        <v/>
      </c>
      <c r="F1542" s="102" t="str">
        <v/>
      </c>
      <c r="O1542" s="99">
        <v>40</v>
      </c>
      <c r="P1542" s="99" t="s">
        <v>231</v>
      </c>
      <c r="Q1542" s="99" t="s">
        <v>259</v>
      </c>
      <c r="R1542" s="99">
        <v>10</v>
      </c>
      <c r="S1542" s="99" t="s">
        <v>282</v>
      </c>
      <c r="T1542" s="101" t="s">
        <v>283</v>
      </c>
      <c r="U1542" s="100">
        <v>23.295837267428499</v>
      </c>
    </row>
    <row r="1543" spans="2:21" x14ac:dyDescent="0.25">
      <c r="B1543" s="88" t="str">
        <v/>
      </c>
      <c r="C1543" s="88" t="str">
        <v/>
      </c>
      <c r="D1543" s="88" t="str">
        <v/>
      </c>
      <c r="F1543" s="102" t="str">
        <v/>
      </c>
      <c r="O1543" s="99">
        <v>40</v>
      </c>
      <c r="P1543" s="99" t="s">
        <v>231</v>
      </c>
      <c r="Q1543" s="99" t="s">
        <v>259</v>
      </c>
      <c r="R1543" s="99">
        <v>11</v>
      </c>
      <c r="S1543" s="99" t="s">
        <v>276</v>
      </c>
      <c r="T1543" s="101" t="s">
        <v>277</v>
      </c>
      <c r="U1543" s="100">
        <v>23.172796921497298</v>
      </c>
    </row>
    <row r="1544" spans="2:21" x14ac:dyDescent="0.25">
      <c r="B1544" s="88" t="str">
        <v/>
      </c>
      <c r="C1544" s="88" t="str">
        <v/>
      </c>
      <c r="D1544" s="88" t="str">
        <v/>
      </c>
      <c r="F1544" s="102" t="str">
        <v/>
      </c>
      <c r="O1544" s="99">
        <v>40</v>
      </c>
      <c r="P1544" s="99" t="s">
        <v>231</v>
      </c>
      <c r="Q1544" s="99" t="s">
        <v>259</v>
      </c>
      <c r="R1544" s="99">
        <v>12</v>
      </c>
      <c r="S1544" s="99" t="s">
        <v>284</v>
      </c>
      <c r="T1544" s="101" t="s">
        <v>285</v>
      </c>
      <c r="U1544" s="100">
        <v>27.5034551858665</v>
      </c>
    </row>
    <row r="1545" spans="2:21" x14ac:dyDescent="0.25">
      <c r="B1545" s="88" t="str">
        <v/>
      </c>
      <c r="C1545" s="88" t="str">
        <v/>
      </c>
      <c r="D1545" s="88" t="str">
        <v/>
      </c>
      <c r="F1545" s="102" t="str">
        <v/>
      </c>
      <c r="O1545" s="99">
        <v>40</v>
      </c>
      <c r="P1545" s="99" t="s">
        <v>231</v>
      </c>
      <c r="Q1545" s="99" t="s">
        <v>259</v>
      </c>
      <c r="R1545" s="99">
        <v>13</v>
      </c>
      <c r="S1545" s="99" t="s">
        <v>278</v>
      </c>
      <c r="T1545" s="101" t="s">
        <v>279</v>
      </c>
      <c r="U1545" s="100">
        <v>13.4563107412426</v>
      </c>
    </row>
    <row r="1546" spans="2:21" x14ac:dyDescent="0.25">
      <c r="B1546" s="88" t="str">
        <v/>
      </c>
      <c r="C1546" s="88" t="str">
        <v/>
      </c>
      <c r="D1546" s="88" t="str">
        <v/>
      </c>
      <c r="F1546" s="102" t="str">
        <v/>
      </c>
      <c r="O1546" s="99">
        <v>40</v>
      </c>
      <c r="P1546" s="99" t="s">
        <v>231</v>
      </c>
      <c r="Q1546" s="99" t="s">
        <v>259</v>
      </c>
      <c r="R1546" s="99">
        <v>14</v>
      </c>
      <c r="S1546" s="99" t="s">
        <v>286</v>
      </c>
      <c r="T1546" s="101" t="s">
        <v>287</v>
      </c>
      <c r="U1546" s="100">
        <v>17.456227160355699</v>
      </c>
    </row>
    <row r="1547" spans="2:21" x14ac:dyDescent="0.25">
      <c r="B1547" s="88" t="str">
        <v/>
      </c>
      <c r="C1547" s="88" t="str">
        <v/>
      </c>
      <c r="D1547" s="88" t="str">
        <v/>
      </c>
      <c r="F1547" s="102" t="str">
        <v/>
      </c>
      <c r="O1547" s="99">
        <v>41</v>
      </c>
      <c r="P1547" s="99" t="s">
        <v>232</v>
      </c>
      <c r="Q1547" s="99" t="s">
        <v>259</v>
      </c>
      <c r="R1547" s="99">
        <v>1</v>
      </c>
      <c r="S1547" s="99" t="s">
        <v>260</v>
      </c>
      <c r="T1547" s="101" t="s">
        <v>261</v>
      </c>
      <c r="U1547" s="100">
        <v>2.1281931805811598</v>
      </c>
    </row>
    <row r="1548" spans="2:21" x14ac:dyDescent="0.25">
      <c r="B1548" s="88" t="str">
        <v/>
      </c>
      <c r="C1548" s="88" t="str">
        <v/>
      </c>
      <c r="D1548" s="88" t="str">
        <v/>
      </c>
      <c r="F1548" s="102" t="str">
        <v/>
      </c>
      <c r="O1548" s="99">
        <v>41</v>
      </c>
      <c r="P1548" s="99" t="s">
        <v>232</v>
      </c>
      <c r="Q1548" s="99" t="s">
        <v>259</v>
      </c>
      <c r="R1548" s="99">
        <v>2</v>
      </c>
      <c r="S1548" s="99" t="s">
        <v>262</v>
      </c>
      <c r="T1548" s="101" t="s">
        <v>263</v>
      </c>
      <c r="U1548" s="100">
        <v>8.0815795203342606</v>
      </c>
    </row>
    <row r="1549" spans="2:21" x14ac:dyDescent="0.25">
      <c r="B1549" s="88" t="str">
        <v/>
      </c>
      <c r="C1549" s="88" t="str">
        <v/>
      </c>
      <c r="D1549" s="88" t="str">
        <v/>
      </c>
      <c r="F1549" s="102" t="str">
        <v/>
      </c>
      <c r="O1549" s="99">
        <v>41</v>
      </c>
      <c r="P1549" s="99" t="s">
        <v>232</v>
      </c>
      <c r="Q1549" s="99" t="s">
        <v>259</v>
      </c>
      <c r="R1549" s="99">
        <v>3</v>
      </c>
      <c r="S1549" s="99" t="s">
        <v>264</v>
      </c>
      <c r="T1549" s="101" t="s">
        <v>265</v>
      </c>
      <c r="U1549" s="100">
        <v>9.7152122826420193</v>
      </c>
    </row>
    <row r="1550" spans="2:21" x14ac:dyDescent="0.25">
      <c r="B1550" s="88" t="str">
        <v/>
      </c>
      <c r="C1550" s="88" t="str">
        <v/>
      </c>
      <c r="D1550" s="88" t="str">
        <v/>
      </c>
      <c r="F1550" s="102" t="str">
        <v/>
      </c>
      <c r="O1550" s="99">
        <v>41</v>
      </c>
      <c r="P1550" s="99" t="s">
        <v>232</v>
      </c>
      <c r="Q1550" s="99" t="s">
        <v>259</v>
      </c>
      <c r="R1550" s="99">
        <v>4</v>
      </c>
      <c r="S1550" s="99" t="s">
        <v>266</v>
      </c>
      <c r="T1550" s="101" t="s">
        <v>267</v>
      </c>
      <c r="U1550" s="100">
        <v>10.8545485143942</v>
      </c>
    </row>
    <row r="1551" spans="2:21" x14ac:dyDescent="0.25">
      <c r="B1551" s="88" t="str">
        <v/>
      </c>
      <c r="C1551" s="88" t="str">
        <v/>
      </c>
      <c r="D1551" s="88" t="str">
        <v/>
      </c>
      <c r="F1551" s="102" t="str">
        <v/>
      </c>
      <c r="O1551" s="99">
        <v>41</v>
      </c>
      <c r="P1551" s="99" t="s">
        <v>232</v>
      </c>
      <c r="Q1551" s="99" t="s">
        <v>259</v>
      </c>
      <c r="R1551" s="99">
        <v>5</v>
      </c>
      <c r="S1551" s="99" t="s">
        <v>268</v>
      </c>
      <c r="T1551" s="101" t="s">
        <v>269</v>
      </c>
      <c r="U1551" s="100">
        <v>10.142267157459301</v>
      </c>
    </row>
    <row r="1552" spans="2:21" x14ac:dyDescent="0.25">
      <c r="B1552" s="88" t="str">
        <v/>
      </c>
      <c r="C1552" s="88" t="str">
        <v/>
      </c>
      <c r="D1552" s="88" t="str">
        <v/>
      </c>
      <c r="F1552" s="102" t="str">
        <v/>
      </c>
      <c r="O1552" s="99">
        <v>41</v>
      </c>
      <c r="P1552" s="99" t="s">
        <v>232</v>
      </c>
      <c r="Q1552" s="99" t="s">
        <v>259</v>
      </c>
      <c r="R1552" s="99">
        <v>6</v>
      </c>
      <c r="S1552" s="99" t="s">
        <v>270</v>
      </c>
      <c r="T1552" s="101" t="s">
        <v>271</v>
      </c>
      <c r="U1552" s="100">
        <v>13.2743158321107</v>
      </c>
    </row>
    <row r="1553" spans="2:21" x14ac:dyDescent="0.25">
      <c r="B1553" s="88" t="str">
        <v/>
      </c>
      <c r="C1553" s="88" t="str">
        <v/>
      </c>
      <c r="D1553" s="88" t="str">
        <v/>
      </c>
      <c r="F1553" s="102" t="str">
        <v/>
      </c>
      <c r="O1553" s="99">
        <v>41</v>
      </c>
      <c r="P1553" s="99" t="s">
        <v>232</v>
      </c>
      <c r="Q1553" s="99" t="s">
        <v>259</v>
      </c>
      <c r="R1553" s="99">
        <v>7</v>
      </c>
      <c r="S1553" s="99" t="s">
        <v>272</v>
      </c>
      <c r="T1553" s="101" t="s">
        <v>273</v>
      </c>
      <c r="U1553" s="100">
        <v>19.940317474631499</v>
      </c>
    </row>
    <row r="1554" spans="2:21" x14ac:dyDescent="0.25">
      <c r="B1554" s="88" t="str">
        <v/>
      </c>
      <c r="C1554" s="88" t="str">
        <v/>
      </c>
      <c r="D1554" s="88" t="str">
        <v/>
      </c>
      <c r="F1554" s="102" t="str">
        <v/>
      </c>
      <c r="O1554" s="99">
        <v>41</v>
      </c>
      <c r="P1554" s="99" t="s">
        <v>232</v>
      </c>
      <c r="Q1554" s="99" t="s">
        <v>259</v>
      </c>
      <c r="R1554" s="99">
        <v>8</v>
      </c>
      <c r="S1554" s="99" t="s">
        <v>280</v>
      </c>
      <c r="T1554" s="101" t="s">
        <v>281</v>
      </c>
      <c r="U1554" s="100">
        <v>13.558011110903898</v>
      </c>
    </row>
    <row r="1555" spans="2:21" x14ac:dyDescent="0.25">
      <c r="B1555" s="88" t="str">
        <v/>
      </c>
      <c r="C1555" s="88" t="str">
        <v/>
      </c>
      <c r="D1555" s="88" t="str">
        <v/>
      </c>
      <c r="F1555" s="102" t="str">
        <v/>
      </c>
      <c r="O1555" s="99">
        <v>41</v>
      </c>
      <c r="P1555" s="99" t="s">
        <v>232</v>
      </c>
      <c r="Q1555" s="99" t="s">
        <v>259</v>
      </c>
      <c r="R1555" s="99">
        <v>9</v>
      </c>
      <c r="S1555" s="99" t="s">
        <v>274</v>
      </c>
      <c r="T1555" s="101" t="s">
        <v>275</v>
      </c>
      <c r="U1555" s="100">
        <v>15.799562480944701</v>
      </c>
    </row>
    <row r="1556" spans="2:21" x14ac:dyDescent="0.25">
      <c r="B1556" s="88" t="str">
        <v/>
      </c>
      <c r="C1556" s="88" t="str">
        <v/>
      </c>
      <c r="D1556" s="88" t="str">
        <v/>
      </c>
      <c r="F1556" s="102" t="str">
        <v/>
      </c>
      <c r="O1556" s="99">
        <v>41</v>
      </c>
      <c r="P1556" s="99" t="s">
        <v>232</v>
      </c>
      <c r="Q1556" s="99" t="s">
        <v>259</v>
      </c>
      <c r="R1556" s="99">
        <v>10</v>
      </c>
      <c r="S1556" s="99" t="s">
        <v>282</v>
      </c>
      <c r="T1556" s="101" t="s">
        <v>283</v>
      </c>
      <c r="U1556" s="100">
        <v>23.295837267428499</v>
      </c>
    </row>
    <row r="1557" spans="2:21" x14ac:dyDescent="0.25">
      <c r="B1557" s="88" t="str">
        <v/>
      </c>
      <c r="C1557" s="88" t="str">
        <v/>
      </c>
      <c r="D1557" s="88" t="str">
        <v/>
      </c>
      <c r="F1557" s="102" t="str">
        <v/>
      </c>
      <c r="O1557" s="99">
        <v>41</v>
      </c>
      <c r="P1557" s="99" t="s">
        <v>232</v>
      </c>
      <c r="Q1557" s="99" t="s">
        <v>259</v>
      </c>
      <c r="R1557" s="99">
        <v>11</v>
      </c>
      <c r="S1557" s="99" t="s">
        <v>276</v>
      </c>
      <c r="T1557" s="101" t="s">
        <v>277</v>
      </c>
      <c r="U1557" s="100">
        <v>23.172796921497298</v>
      </c>
    </row>
    <row r="1558" spans="2:21" x14ac:dyDescent="0.25">
      <c r="B1558" s="88" t="str">
        <v/>
      </c>
      <c r="C1558" s="88" t="str">
        <v/>
      </c>
      <c r="D1558" s="88" t="str">
        <v/>
      </c>
      <c r="F1558" s="102" t="str">
        <v/>
      </c>
      <c r="O1558" s="99">
        <v>41</v>
      </c>
      <c r="P1558" s="99" t="s">
        <v>232</v>
      </c>
      <c r="Q1558" s="99" t="s">
        <v>259</v>
      </c>
      <c r="R1558" s="99">
        <v>12</v>
      </c>
      <c r="S1558" s="99" t="s">
        <v>284</v>
      </c>
      <c r="T1558" s="101" t="s">
        <v>285</v>
      </c>
      <c r="U1558" s="100">
        <v>27.5034551858665</v>
      </c>
    </row>
    <row r="1559" spans="2:21" x14ac:dyDescent="0.25">
      <c r="B1559" s="88" t="str">
        <v/>
      </c>
      <c r="C1559" s="88" t="str">
        <v/>
      </c>
      <c r="D1559" s="88" t="str">
        <v/>
      </c>
      <c r="F1559" s="102" t="str">
        <v/>
      </c>
      <c r="O1559" s="99">
        <v>41</v>
      </c>
      <c r="P1559" s="99" t="s">
        <v>232</v>
      </c>
      <c r="Q1559" s="99" t="s">
        <v>259</v>
      </c>
      <c r="R1559" s="99">
        <v>13</v>
      </c>
      <c r="S1559" s="99" t="s">
        <v>278</v>
      </c>
      <c r="T1559" s="101" t="s">
        <v>279</v>
      </c>
      <c r="U1559" s="100">
        <v>13.4563107412426</v>
      </c>
    </row>
    <row r="1560" spans="2:21" x14ac:dyDescent="0.25">
      <c r="B1560" s="88" t="str">
        <v/>
      </c>
      <c r="C1560" s="88" t="str">
        <v/>
      </c>
      <c r="D1560" s="88" t="str">
        <v/>
      </c>
      <c r="F1560" s="102" t="str">
        <v/>
      </c>
      <c r="O1560" s="99">
        <v>41</v>
      </c>
      <c r="P1560" s="99" t="s">
        <v>232</v>
      </c>
      <c r="Q1560" s="99" t="s">
        <v>259</v>
      </c>
      <c r="R1560" s="99">
        <v>14</v>
      </c>
      <c r="S1560" s="99" t="s">
        <v>286</v>
      </c>
      <c r="T1560" s="101" t="s">
        <v>287</v>
      </c>
      <c r="U1560" s="100">
        <v>17.456227160355699</v>
      </c>
    </row>
    <row r="1561" spans="2:21" x14ac:dyDescent="0.25">
      <c r="B1561" s="88" t="str">
        <v/>
      </c>
      <c r="C1561" s="88" t="str">
        <v/>
      </c>
      <c r="D1561" s="88" t="str">
        <v/>
      </c>
      <c r="F1561" s="102" t="str">
        <v/>
      </c>
      <c r="O1561" s="99">
        <v>42</v>
      </c>
      <c r="P1561" s="99" t="s">
        <v>233</v>
      </c>
      <c r="Q1561" s="99" t="s">
        <v>259</v>
      </c>
      <c r="R1561" s="99">
        <v>1</v>
      </c>
      <c r="S1561" s="99" t="s">
        <v>260</v>
      </c>
      <c r="T1561" s="101" t="s">
        <v>261</v>
      </c>
      <c r="U1561" s="100">
        <v>2.1281931805811598</v>
      </c>
    </row>
    <row r="1562" spans="2:21" x14ac:dyDescent="0.25">
      <c r="B1562" s="88" t="str">
        <v/>
      </c>
      <c r="C1562" s="88" t="str">
        <v/>
      </c>
      <c r="D1562" s="88" t="str">
        <v/>
      </c>
      <c r="F1562" s="102" t="str">
        <v/>
      </c>
      <c r="O1562" s="99">
        <v>42</v>
      </c>
      <c r="P1562" s="99" t="s">
        <v>233</v>
      </c>
      <c r="Q1562" s="99" t="s">
        <v>259</v>
      </c>
      <c r="R1562" s="99">
        <v>2</v>
      </c>
      <c r="S1562" s="99" t="s">
        <v>262</v>
      </c>
      <c r="T1562" s="101" t="s">
        <v>263</v>
      </c>
      <c r="U1562" s="100">
        <v>8.0815795203342606</v>
      </c>
    </row>
    <row r="1563" spans="2:21" x14ac:dyDescent="0.25">
      <c r="B1563" s="88" t="str">
        <v/>
      </c>
      <c r="C1563" s="88" t="str">
        <v/>
      </c>
      <c r="D1563" s="88" t="str">
        <v/>
      </c>
      <c r="F1563" s="102" t="str">
        <v/>
      </c>
      <c r="O1563" s="99">
        <v>42</v>
      </c>
      <c r="P1563" s="99" t="s">
        <v>233</v>
      </c>
      <c r="Q1563" s="99" t="s">
        <v>259</v>
      </c>
      <c r="R1563" s="99">
        <v>3</v>
      </c>
      <c r="S1563" s="99" t="s">
        <v>264</v>
      </c>
      <c r="T1563" s="101" t="s">
        <v>265</v>
      </c>
      <c r="U1563" s="100">
        <v>9.7152122826420193</v>
      </c>
    </row>
    <row r="1564" spans="2:21" x14ac:dyDescent="0.25">
      <c r="B1564" s="88" t="str">
        <v/>
      </c>
      <c r="C1564" s="88" t="str">
        <v/>
      </c>
      <c r="D1564" s="88" t="str">
        <v/>
      </c>
      <c r="F1564" s="102" t="str">
        <v/>
      </c>
      <c r="O1564" s="99">
        <v>42</v>
      </c>
      <c r="P1564" s="99" t="s">
        <v>233</v>
      </c>
      <c r="Q1564" s="99" t="s">
        <v>259</v>
      </c>
      <c r="R1564" s="99">
        <v>4</v>
      </c>
      <c r="S1564" s="99" t="s">
        <v>266</v>
      </c>
      <c r="T1564" s="101" t="s">
        <v>267</v>
      </c>
      <c r="U1564" s="100">
        <v>10.8545485143942</v>
      </c>
    </row>
    <row r="1565" spans="2:21" x14ac:dyDescent="0.25">
      <c r="B1565" s="88" t="str">
        <v/>
      </c>
      <c r="C1565" s="88" t="str">
        <v/>
      </c>
      <c r="D1565" s="88" t="str">
        <v/>
      </c>
      <c r="F1565" s="102" t="str">
        <v/>
      </c>
      <c r="O1565" s="99">
        <v>42</v>
      </c>
      <c r="P1565" s="99" t="s">
        <v>233</v>
      </c>
      <c r="Q1565" s="99" t="s">
        <v>259</v>
      </c>
      <c r="R1565" s="99">
        <v>5</v>
      </c>
      <c r="S1565" s="99" t="s">
        <v>268</v>
      </c>
      <c r="T1565" s="101" t="s">
        <v>269</v>
      </c>
      <c r="U1565" s="100">
        <v>10.142267157459301</v>
      </c>
    </row>
    <row r="1566" spans="2:21" x14ac:dyDescent="0.25">
      <c r="B1566" s="88" t="str">
        <v/>
      </c>
      <c r="C1566" s="88" t="str">
        <v/>
      </c>
      <c r="D1566" s="88" t="str">
        <v/>
      </c>
      <c r="F1566" s="102" t="str">
        <v/>
      </c>
      <c r="O1566" s="99">
        <v>42</v>
      </c>
      <c r="P1566" s="99" t="s">
        <v>233</v>
      </c>
      <c r="Q1566" s="99" t="s">
        <v>259</v>
      </c>
      <c r="R1566" s="99">
        <v>6</v>
      </c>
      <c r="S1566" s="99" t="s">
        <v>270</v>
      </c>
      <c r="T1566" s="101" t="s">
        <v>271</v>
      </c>
      <c r="U1566" s="100">
        <v>13.2743158321107</v>
      </c>
    </row>
    <row r="1567" spans="2:21" x14ac:dyDescent="0.25">
      <c r="B1567" s="88" t="str">
        <v/>
      </c>
      <c r="C1567" s="88" t="str">
        <v/>
      </c>
      <c r="D1567" s="88" t="str">
        <v/>
      </c>
      <c r="F1567" s="102" t="str">
        <v/>
      </c>
      <c r="O1567" s="99">
        <v>42</v>
      </c>
      <c r="P1567" s="99" t="s">
        <v>233</v>
      </c>
      <c r="Q1567" s="99" t="s">
        <v>259</v>
      </c>
      <c r="R1567" s="99">
        <v>7</v>
      </c>
      <c r="S1567" s="99" t="s">
        <v>272</v>
      </c>
      <c r="T1567" s="101" t="s">
        <v>273</v>
      </c>
      <c r="U1567" s="100">
        <v>19.940317474631499</v>
      </c>
    </row>
    <row r="1568" spans="2:21" x14ac:dyDescent="0.25">
      <c r="B1568" s="88" t="str">
        <v/>
      </c>
      <c r="C1568" s="88" t="str">
        <v/>
      </c>
      <c r="D1568" s="88" t="str">
        <v/>
      </c>
      <c r="F1568" s="102" t="str">
        <v/>
      </c>
      <c r="O1568" s="99">
        <v>42</v>
      </c>
      <c r="P1568" s="99" t="s">
        <v>233</v>
      </c>
      <c r="Q1568" s="99" t="s">
        <v>259</v>
      </c>
      <c r="R1568" s="99">
        <v>8</v>
      </c>
      <c r="S1568" s="99" t="s">
        <v>280</v>
      </c>
      <c r="T1568" s="101" t="s">
        <v>281</v>
      </c>
      <c r="U1568" s="100">
        <v>13.558011110903898</v>
      </c>
    </row>
    <row r="1569" spans="2:21" x14ac:dyDescent="0.25">
      <c r="B1569" s="88" t="str">
        <v/>
      </c>
      <c r="C1569" s="88" t="str">
        <v/>
      </c>
      <c r="D1569" s="88" t="str">
        <v/>
      </c>
      <c r="F1569" s="102" t="str">
        <v/>
      </c>
      <c r="O1569" s="99">
        <v>42</v>
      </c>
      <c r="P1569" s="99" t="s">
        <v>233</v>
      </c>
      <c r="Q1569" s="99" t="s">
        <v>259</v>
      </c>
      <c r="R1569" s="99">
        <v>9</v>
      </c>
      <c r="S1569" s="99" t="s">
        <v>274</v>
      </c>
      <c r="T1569" s="101" t="s">
        <v>275</v>
      </c>
      <c r="U1569" s="100">
        <v>15.799562480944701</v>
      </c>
    </row>
    <row r="1570" spans="2:21" x14ac:dyDescent="0.25">
      <c r="B1570" s="88" t="str">
        <v/>
      </c>
      <c r="C1570" s="88" t="str">
        <v/>
      </c>
      <c r="D1570" s="88" t="str">
        <v/>
      </c>
      <c r="F1570" s="102" t="str">
        <v/>
      </c>
      <c r="O1570" s="99">
        <v>42</v>
      </c>
      <c r="P1570" s="99" t="s">
        <v>233</v>
      </c>
      <c r="Q1570" s="99" t="s">
        <v>259</v>
      </c>
      <c r="R1570" s="99">
        <v>10</v>
      </c>
      <c r="S1570" s="99" t="s">
        <v>282</v>
      </c>
      <c r="T1570" s="101" t="s">
        <v>283</v>
      </c>
      <c r="U1570" s="100">
        <v>23.295837267428499</v>
      </c>
    </row>
    <row r="1571" spans="2:21" x14ac:dyDescent="0.25">
      <c r="B1571" s="88" t="str">
        <v/>
      </c>
      <c r="C1571" s="88" t="str">
        <v/>
      </c>
      <c r="D1571" s="88" t="str">
        <v/>
      </c>
      <c r="F1571" s="102" t="str">
        <v/>
      </c>
      <c r="O1571" s="99">
        <v>42</v>
      </c>
      <c r="P1571" s="99" t="s">
        <v>233</v>
      </c>
      <c r="Q1571" s="99" t="s">
        <v>259</v>
      </c>
      <c r="R1571" s="99">
        <v>11</v>
      </c>
      <c r="S1571" s="99" t="s">
        <v>276</v>
      </c>
      <c r="T1571" s="101" t="s">
        <v>277</v>
      </c>
      <c r="U1571" s="100">
        <v>23.172796921497298</v>
      </c>
    </row>
    <row r="1572" spans="2:21" x14ac:dyDescent="0.25">
      <c r="B1572" s="88" t="str">
        <v/>
      </c>
      <c r="C1572" s="88" t="str">
        <v/>
      </c>
      <c r="D1572" s="88" t="str">
        <v/>
      </c>
      <c r="F1572" s="102" t="str">
        <v/>
      </c>
      <c r="O1572" s="99">
        <v>42</v>
      </c>
      <c r="P1572" s="99" t="s">
        <v>233</v>
      </c>
      <c r="Q1572" s="99" t="s">
        <v>259</v>
      </c>
      <c r="R1572" s="99">
        <v>12</v>
      </c>
      <c r="S1572" s="99" t="s">
        <v>284</v>
      </c>
      <c r="T1572" s="101" t="s">
        <v>285</v>
      </c>
      <c r="U1572" s="100">
        <v>27.5034551858665</v>
      </c>
    </row>
    <row r="1573" spans="2:21" x14ac:dyDescent="0.25">
      <c r="B1573" s="88" t="str">
        <v/>
      </c>
      <c r="C1573" s="88" t="str">
        <v/>
      </c>
      <c r="D1573" s="88" t="str">
        <v/>
      </c>
      <c r="F1573" s="102" t="str">
        <v/>
      </c>
      <c r="O1573" s="99">
        <v>42</v>
      </c>
      <c r="P1573" s="99" t="s">
        <v>233</v>
      </c>
      <c r="Q1573" s="99" t="s">
        <v>259</v>
      </c>
      <c r="R1573" s="99">
        <v>13</v>
      </c>
      <c r="S1573" s="99" t="s">
        <v>278</v>
      </c>
      <c r="T1573" s="101" t="s">
        <v>279</v>
      </c>
      <c r="U1573" s="100">
        <v>13.4563107412426</v>
      </c>
    </row>
    <row r="1574" spans="2:21" x14ac:dyDescent="0.25">
      <c r="B1574" s="88" t="str">
        <v/>
      </c>
      <c r="C1574" s="88" t="str">
        <v/>
      </c>
      <c r="D1574" s="88" t="str">
        <v/>
      </c>
      <c r="F1574" s="102" t="str">
        <v/>
      </c>
      <c r="O1574" s="99">
        <v>42</v>
      </c>
      <c r="P1574" s="99" t="s">
        <v>233</v>
      </c>
      <c r="Q1574" s="99" t="s">
        <v>259</v>
      </c>
      <c r="R1574" s="99">
        <v>14</v>
      </c>
      <c r="S1574" s="99" t="s">
        <v>286</v>
      </c>
      <c r="T1574" s="101" t="s">
        <v>287</v>
      </c>
      <c r="U1574" s="100">
        <v>17.456227160355699</v>
      </c>
    </row>
    <row r="1575" spans="2:21" x14ac:dyDescent="0.25">
      <c r="B1575" s="88" t="str">
        <v/>
      </c>
      <c r="C1575" s="88" t="str">
        <v/>
      </c>
      <c r="D1575" s="88" t="str">
        <v/>
      </c>
      <c r="F1575" s="102" t="str">
        <v/>
      </c>
      <c r="O1575" s="99">
        <v>43</v>
      </c>
      <c r="P1575" s="99" t="s">
        <v>234</v>
      </c>
      <c r="Q1575" s="99" t="s">
        <v>259</v>
      </c>
      <c r="R1575" s="99">
        <v>1</v>
      </c>
      <c r="S1575" s="99" t="s">
        <v>260</v>
      </c>
      <c r="T1575" s="101" t="s">
        <v>261</v>
      </c>
      <c r="U1575" s="100">
        <v>2.1281931805811598</v>
      </c>
    </row>
    <row r="1576" spans="2:21" x14ac:dyDescent="0.25">
      <c r="B1576" s="88" t="str">
        <v/>
      </c>
      <c r="C1576" s="88" t="str">
        <v/>
      </c>
      <c r="D1576" s="88" t="str">
        <v/>
      </c>
      <c r="F1576" s="102" t="str">
        <v/>
      </c>
      <c r="O1576" s="99">
        <v>43</v>
      </c>
      <c r="P1576" s="99" t="s">
        <v>234</v>
      </c>
      <c r="Q1576" s="99" t="s">
        <v>259</v>
      </c>
      <c r="R1576" s="99">
        <v>2</v>
      </c>
      <c r="S1576" s="99" t="s">
        <v>262</v>
      </c>
      <c r="T1576" s="101" t="s">
        <v>263</v>
      </c>
      <c r="U1576" s="100">
        <v>8.0815795203342606</v>
      </c>
    </row>
    <row r="1577" spans="2:21" x14ac:dyDescent="0.25">
      <c r="B1577" s="88" t="str">
        <v/>
      </c>
      <c r="C1577" s="88" t="str">
        <v/>
      </c>
      <c r="D1577" s="88" t="str">
        <v/>
      </c>
      <c r="F1577" s="102" t="str">
        <v/>
      </c>
      <c r="O1577" s="99">
        <v>43</v>
      </c>
      <c r="P1577" s="99" t="s">
        <v>234</v>
      </c>
      <c r="Q1577" s="99" t="s">
        <v>259</v>
      </c>
      <c r="R1577" s="99">
        <v>3</v>
      </c>
      <c r="S1577" s="99" t="s">
        <v>264</v>
      </c>
      <c r="T1577" s="101" t="s">
        <v>265</v>
      </c>
      <c r="U1577" s="100">
        <v>9.7152122826420193</v>
      </c>
    </row>
    <row r="1578" spans="2:21" x14ac:dyDescent="0.25">
      <c r="B1578" s="88" t="str">
        <v/>
      </c>
      <c r="C1578" s="88" t="str">
        <v/>
      </c>
      <c r="D1578" s="88" t="str">
        <v/>
      </c>
      <c r="F1578" s="102" t="str">
        <v/>
      </c>
      <c r="O1578" s="99">
        <v>43</v>
      </c>
      <c r="P1578" s="99" t="s">
        <v>234</v>
      </c>
      <c r="Q1578" s="99" t="s">
        <v>259</v>
      </c>
      <c r="R1578" s="99">
        <v>4</v>
      </c>
      <c r="S1578" s="99" t="s">
        <v>266</v>
      </c>
      <c r="T1578" s="101" t="s">
        <v>267</v>
      </c>
      <c r="U1578" s="100">
        <v>10.8545485143942</v>
      </c>
    </row>
    <row r="1579" spans="2:21" x14ac:dyDescent="0.25">
      <c r="B1579" s="88" t="str">
        <v/>
      </c>
      <c r="C1579" s="88" t="str">
        <v/>
      </c>
      <c r="D1579" s="88" t="str">
        <v/>
      </c>
      <c r="F1579" s="102" t="str">
        <v/>
      </c>
      <c r="O1579" s="99">
        <v>43</v>
      </c>
      <c r="P1579" s="99" t="s">
        <v>234</v>
      </c>
      <c r="Q1579" s="99" t="s">
        <v>259</v>
      </c>
      <c r="R1579" s="99">
        <v>5</v>
      </c>
      <c r="S1579" s="99" t="s">
        <v>268</v>
      </c>
      <c r="T1579" s="101" t="s">
        <v>269</v>
      </c>
      <c r="U1579" s="100">
        <v>10.142267157459301</v>
      </c>
    </row>
    <row r="1580" spans="2:21" x14ac:dyDescent="0.25">
      <c r="B1580" s="88" t="str">
        <v/>
      </c>
      <c r="C1580" s="88" t="str">
        <v/>
      </c>
      <c r="D1580" s="88" t="str">
        <v/>
      </c>
      <c r="F1580" s="102" t="str">
        <v/>
      </c>
      <c r="O1580" s="99">
        <v>43</v>
      </c>
      <c r="P1580" s="99" t="s">
        <v>234</v>
      </c>
      <c r="Q1580" s="99" t="s">
        <v>259</v>
      </c>
      <c r="R1580" s="99">
        <v>6</v>
      </c>
      <c r="S1580" s="99" t="s">
        <v>270</v>
      </c>
      <c r="T1580" s="101" t="s">
        <v>271</v>
      </c>
      <c r="U1580" s="100">
        <v>13.2743158321107</v>
      </c>
    </row>
    <row r="1581" spans="2:21" x14ac:dyDescent="0.25">
      <c r="B1581" s="88" t="str">
        <v/>
      </c>
      <c r="C1581" s="88" t="str">
        <v/>
      </c>
      <c r="D1581" s="88" t="str">
        <v/>
      </c>
      <c r="F1581" s="102" t="str">
        <v/>
      </c>
      <c r="O1581" s="99">
        <v>43</v>
      </c>
      <c r="P1581" s="99" t="s">
        <v>234</v>
      </c>
      <c r="Q1581" s="99" t="s">
        <v>259</v>
      </c>
      <c r="R1581" s="99">
        <v>7</v>
      </c>
      <c r="S1581" s="99" t="s">
        <v>272</v>
      </c>
      <c r="T1581" s="101" t="s">
        <v>273</v>
      </c>
      <c r="U1581" s="100">
        <v>19.940317474631499</v>
      </c>
    </row>
    <row r="1582" spans="2:21" x14ac:dyDescent="0.25">
      <c r="B1582" s="88" t="str">
        <v/>
      </c>
      <c r="C1582" s="88" t="str">
        <v/>
      </c>
      <c r="D1582" s="88" t="str">
        <v/>
      </c>
      <c r="F1582" s="102" t="str">
        <v/>
      </c>
      <c r="O1582" s="99">
        <v>43</v>
      </c>
      <c r="P1582" s="99" t="s">
        <v>234</v>
      </c>
      <c r="Q1582" s="99" t="s">
        <v>259</v>
      </c>
      <c r="R1582" s="99">
        <v>8</v>
      </c>
      <c r="S1582" s="99" t="s">
        <v>280</v>
      </c>
      <c r="T1582" s="101" t="s">
        <v>281</v>
      </c>
      <c r="U1582" s="100">
        <v>13.558011110903898</v>
      </c>
    </row>
    <row r="1583" spans="2:21" x14ac:dyDescent="0.25">
      <c r="B1583" s="88" t="str">
        <v/>
      </c>
      <c r="C1583" s="88" t="str">
        <v/>
      </c>
      <c r="D1583" s="88" t="str">
        <v/>
      </c>
      <c r="F1583" s="102" t="str">
        <v/>
      </c>
      <c r="O1583" s="99">
        <v>43</v>
      </c>
      <c r="P1583" s="99" t="s">
        <v>234</v>
      </c>
      <c r="Q1583" s="99" t="s">
        <v>259</v>
      </c>
      <c r="R1583" s="99">
        <v>9</v>
      </c>
      <c r="S1583" s="99" t="s">
        <v>274</v>
      </c>
      <c r="T1583" s="101" t="s">
        <v>275</v>
      </c>
      <c r="U1583" s="100">
        <v>15.799562480944701</v>
      </c>
    </row>
    <row r="1584" spans="2:21" x14ac:dyDescent="0.25">
      <c r="B1584" s="88" t="str">
        <v/>
      </c>
      <c r="C1584" s="88" t="str">
        <v/>
      </c>
      <c r="D1584" s="88" t="str">
        <v/>
      </c>
      <c r="F1584" s="102" t="str">
        <v/>
      </c>
      <c r="O1584" s="99">
        <v>43</v>
      </c>
      <c r="P1584" s="99" t="s">
        <v>234</v>
      </c>
      <c r="Q1584" s="99" t="s">
        <v>259</v>
      </c>
      <c r="R1584" s="99">
        <v>10</v>
      </c>
      <c r="S1584" s="99" t="s">
        <v>282</v>
      </c>
      <c r="T1584" s="101" t="s">
        <v>283</v>
      </c>
      <c r="U1584" s="100">
        <v>23.295837267428499</v>
      </c>
    </row>
    <row r="1585" spans="2:21" x14ac:dyDescent="0.25">
      <c r="B1585" s="88" t="str">
        <v/>
      </c>
      <c r="C1585" s="88" t="str">
        <v/>
      </c>
      <c r="D1585" s="88" t="str">
        <v/>
      </c>
      <c r="F1585" s="102" t="str">
        <v/>
      </c>
      <c r="O1585" s="99">
        <v>43</v>
      </c>
      <c r="P1585" s="99" t="s">
        <v>234</v>
      </c>
      <c r="Q1585" s="99" t="s">
        <v>259</v>
      </c>
      <c r="R1585" s="99">
        <v>11</v>
      </c>
      <c r="S1585" s="99" t="s">
        <v>276</v>
      </c>
      <c r="T1585" s="101" t="s">
        <v>277</v>
      </c>
      <c r="U1585" s="100">
        <v>23.172796921497298</v>
      </c>
    </row>
    <row r="1586" spans="2:21" x14ac:dyDescent="0.25">
      <c r="B1586" s="88" t="str">
        <v/>
      </c>
      <c r="C1586" s="88" t="str">
        <v/>
      </c>
      <c r="D1586" s="88" t="str">
        <v/>
      </c>
      <c r="F1586" s="102" t="str">
        <v/>
      </c>
      <c r="O1586" s="99">
        <v>43</v>
      </c>
      <c r="P1586" s="99" t="s">
        <v>234</v>
      </c>
      <c r="Q1586" s="99" t="s">
        <v>259</v>
      </c>
      <c r="R1586" s="99">
        <v>12</v>
      </c>
      <c r="S1586" s="99" t="s">
        <v>284</v>
      </c>
      <c r="T1586" s="101" t="s">
        <v>285</v>
      </c>
      <c r="U1586" s="100">
        <v>27.5034551858665</v>
      </c>
    </row>
    <row r="1587" spans="2:21" x14ac:dyDescent="0.25">
      <c r="B1587" s="88" t="str">
        <v/>
      </c>
      <c r="C1587" s="88" t="str">
        <v/>
      </c>
      <c r="D1587" s="88" t="str">
        <v/>
      </c>
      <c r="F1587" s="102" t="str">
        <v/>
      </c>
      <c r="O1587" s="99">
        <v>43</v>
      </c>
      <c r="P1587" s="99" t="s">
        <v>234</v>
      </c>
      <c r="Q1587" s="99" t="s">
        <v>259</v>
      </c>
      <c r="R1587" s="99">
        <v>13</v>
      </c>
      <c r="S1587" s="99" t="s">
        <v>278</v>
      </c>
      <c r="T1587" s="101" t="s">
        <v>279</v>
      </c>
      <c r="U1587" s="100">
        <v>13.4563107412426</v>
      </c>
    </row>
    <row r="1588" spans="2:21" x14ac:dyDescent="0.25">
      <c r="B1588" s="88" t="str">
        <v/>
      </c>
      <c r="C1588" s="88" t="str">
        <v/>
      </c>
      <c r="D1588" s="88" t="str">
        <v/>
      </c>
      <c r="F1588" s="102" t="str">
        <v/>
      </c>
      <c r="O1588" s="99">
        <v>43</v>
      </c>
      <c r="P1588" s="99" t="s">
        <v>234</v>
      </c>
      <c r="Q1588" s="99" t="s">
        <v>259</v>
      </c>
      <c r="R1588" s="99">
        <v>14</v>
      </c>
      <c r="S1588" s="99" t="s">
        <v>286</v>
      </c>
      <c r="T1588" s="101" t="s">
        <v>287</v>
      </c>
      <c r="U1588" s="100">
        <v>17.456227160355699</v>
      </c>
    </row>
    <row r="1589" spans="2:21" x14ac:dyDescent="0.25">
      <c r="B1589" s="88" t="str">
        <v/>
      </c>
      <c r="C1589" s="88" t="str">
        <v/>
      </c>
      <c r="D1589" s="88" t="str">
        <v/>
      </c>
      <c r="F1589" s="102" t="str">
        <v/>
      </c>
      <c r="O1589" s="99">
        <v>44</v>
      </c>
      <c r="P1589" s="99" t="s">
        <v>235</v>
      </c>
      <c r="Q1589" s="99" t="s">
        <v>259</v>
      </c>
      <c r="R1589" s="99">
        <v>1</v>
      </c>
      <c r="S1589" s="99" t="s">
        <v>260</v>
      </c>
      <c r="T1589" s="101" t="s">
        <v>261</v>
      </c>
      <c r="U1589" s="100">
        <v>2.1281931805811598</v>
      </c>
    </row>
    <row r="1590" spans="2:21" x14ac:dyDescent="0.25">
      <c r="B1590" s="88" t="str">
        <v/>
      </c>
      <c r="C1590" s="88" t="str">
        <v/>
      </c>
      <c r="D1590" s="88" t="str">
        <v/>
      </c>
      <c r="F1590" s="102" t="str">
        <v/>
      </c>
      <c r="O1590" s="99">
        <v>44</v>
      </c>
      <c r="P1590" s="99" t="s">
        <v>235</v>
      </c>
      <c r="Q1590" s="99" t="s">
        <v>259</v>
      </c>
      <c r="R1590" s="99">
        <v>2</v>
      </c>
      <c r="S1590" s="99" t="s">
        <v>262</v>
      </c>
      <c r="T1590" s="101" t="s">
        <v>263</v>
      </c>
      <c r="U1590" s="100">
        <v>8.0815795203342606</v>
      </c>
    </row>
    <row r="1591" spans="2:21" x14ac:dyDescent="0.25">
      <c r="B1591" s="88" t="str">
        <v/>
      </c>
      <c r="C1591" s="88" t="str">
        <v/>
      </c>
      <c r="D1591" s="88" t="str">
        <v/>
      </c>
      <c r="F1591" s="102" t="str">
        <v/>
      </c>
      <c r="O1591" s="99">
        <v>44</v>
      </c>
      <c r="P1591" s="99" t="s">
        <v>235</v>
      </c>
      <c r="Q1591" s="99" t="s">
        <v>259</v>
      </c>
      <c r="R1591" s="99">
        <v>3</v>
      </c>
      <c r="S1591" s="99" t="s">
        <v>264</v>
      </c>
      <c r="T1591" s="101" t="s">
        <v>265</v>
      </c>
      <c r="U1591" s="100">
        <v>9.7152122826420193</v>
      </c>
    </row>
    <row r="1592" spans="2:21" x14ac:dyDescent="0.25">
      <c r="B1592" s="88" t="str">
        <v/>
      </c>
      <c r="C1592" s="88" t="str">
        <v/>
      </c>
      <c r="D1592" s="88" t="str">
        <v/>
      </c>
      <c r="F1592" s="102" t="str">
        <v/>
      </c>
      <c r="O1592" s="99">
        <v>44</v>
      </c>
      <c r="P1592" s="99" t="s">
        <v>235</v>
      </c>
      <c r="Q1592" s="99" t="s">
        <v>259</v>
      </c>
      <c r="R1592" s="99">
        <v>4</v>
      </c>
      <c r="S1592" s="99" t="s">
        <v>266</v>
      </c>
      <c r="T1592" s="101" t="s">
        <v>267</v>
      </c>
      <c r="U1592" s="100">
        <v>10.8545485143942</v>
      </c>
    </row>
    <row r="1593" spans="2:21" x14ac:dyDescent="0.25">
      <c r="B1593" s="88" t="str">
        <v/>
      </c>
      <c r="C1593" s="88" t="str">
        <v/>
      </c>
      <c r="D1593" s="88" t="str">
        <v/>
      </c>
      <c r="F1593" s="102" t="str">
        <v/>
      </c>
      <c r="O1593" s="99">
        <v>44</v>
      </c>
      <c r="P1593" s="99" t="s">
        <v>235</v>
      </c>
      <c r="Q1593" s="99" t="s">
        <v>259</v>
      </c>
      <c r="R1593" s="99">
        <v>5</v>
      </c>
      <c r="S1593" s="99" t="s">
        <v>268</v>
      </c>
      <c r="T1593" s="101" t="s">
        <v>269</v>
      </c>
      <c r="U1593" s="100">
        <v>10.142267157459301</v>
      </c>
    </row>
    <row r="1594" spans="2:21" x14ac:dyDescent="0.25">
      <c r="B1594" s="88" t="str">
        <v/>
      </c>
      <c r="C1594" s="88" t="str">
        <v/>
      </c>
      <c r="D1594" s="88" t="str">
        <v/>
      </c>
      <c r="F1594" s="102" t="str">
        <v/>
      </c>
      <c r="O1594" s="99">
        <v>44</v>
      </c>
      <c r="P1594" s="99" t="s">
        <v>235</v>
      </c>
      <c r="Q1594" s="99" t="s">
        <v>259</v>
      </c>
      <c r="R1594" s="99">
        <v>6</v>
      </c>
      <c r="S1594" s="99" t="s">
        <v>270</v>
      </c>
      <c r="T1594" s="101" t="s">
        <v>271</v>
      </c>
      <c r="U1594" s="100">
        <v>13.2743158321107</v>
      </c>
    </row>
    <row r="1595" spans="2:21" x14ac:dyDescent="0.25">
      <c r="B1595" s="88" t="str">
        <v/>
      </c>
      <c r="C1595" s="88" t="str">
        <v/>
      </c>
      <c r="D1595" s="88" t="str">
        <v/>
      </c>
      <c r="F1595" s="102" t="str">
        <v/>
      </c>
      <c r="O1595" s="99">
        <v>44</v>
      </c>
      <c r="P1595" s="99" t="s">
        <v>235</v>
      </c>
      <c r="Q1595" s="99" t="s">
        <v>259</v>
      </c>
      <c r="R1595" s="99">
        <v>7</v>
      </c>
      <c r="S1595" s="99" t="s">
        <v>272</v>
      </c>
      <c r="T1595" s="101" t="s">
        <v>273</v>
      </c>
      <c r="U1595" s="100">
        <v>19.940317474631499</v>
      </c>
    </row>
    <row r="1596" spans="2:21" x14ac:dyDescent="0.25">
      <c r="B1596" s="88" t="str">
        <v/>
      </c>
      <c r="C1596" s="88" t="str">
        <v/>
      </c>
      <c r="D1596" s="88" t="str">
        <v/>
      </c>
      <c r="F1596" s="102" t="str">
        <v/>
      </c>
      <c r="O1596" s="99">
        <v>44</v>
      </c>
      <c r="P1596" s="99" t="s">
        <v>235</v>
      </c>
      <c r="Q1596" s="99" t="s">
        <v>259</v>
      </c>
      <c r="R1596" s="99">
        <v>8</v>
      </c>
      <c r="S1596" s="99" t="s">
        <v>280</v>
      </c>
      <c r="T1596" s="101" t="s">
        <v>281</v>
      </c>
      <c r="U1596" s="100">
        <v>13.558011110903898</v>
      </c>
    </row>
    <row r="1597" spans="2:21" x14ac:dyDescent="0.25">
      <c r="B1597" s="88" t="str">
        <v/>
      </c>
      <c r="C1597" s="88" t="str">
        <v/>
      </c>
      <c r="D1597" s="88" t="str">
        <v/>
      </c>
      <c r="F1597" s="102" t="str">
        <v/>
      </c>
      <c r="O1597" s="99">
        <v>44</v>
      </c>
      <c r="P1597" s="99" t="s">
        <v>235</v>
      </c>
      <c r="Q1597" s="99" t="s">
        <v>259</v>
      </c>
      <c r="R1597" s="99">
        <v>9</v>
      </c>
      <c r="S1597" s="99" t="s">
        <v>274</v>
      </c>
      <c r="T1597" s="101" t="s">
        <v>275</v>
      </c>
      <c r="U1597" s="100">
        <v>15.799562480944701</v>
      </c>
    </row>
    <row r="1598" spans="2:21" x14ac:dyDescent="0.25">
      <c r="B1598" s="88" t="str">
        <v/>
      </c>
      <c r="C1598" s="88" t="str">
        <v/>
      </c>
      <c r="D1598" s="88" t="str">
        <v/>
      </c>
      <c r="F1598" s="102" t="str">
        <v/>
      </c>
      <c r="O1598" s="99">
        <v>44</v>
      </c>
      <c r="P1598" s="99" t="s">
        <v>235</v>
      </c>
      <c r="Q1598" s="99" t="s">
        <v>259</v>
      </c>
      <c r="R1598" s="99">
        <v>10</v>
      </c>
      <c r="S1598" s="99" t="s">
        <v>282</v>
      </c>
      <c r="T1598" s="101" t="s">
        <v>283</v>
      </c>
      <c r="U1598" s="100">
        <v>23.295837267428499</v>
      </c>
    </row>
    <row r="1599" spans="2:21" x14ac:dyDescent="0.25">
      <c r="B1599" s="88" t="str">
        <v/>
      </c>
      <c r="C1599" s="88" t="str">
        <v/>
      </c>
      <c r="D1599" s="88" t="str">
        <v/>
      </c>
      <c r="F1599" s="102" t="str">
        <v/>
      </c>
      <c r="O1599" s="99">
        <v>44</v>
      </c>
      <c r="P1599" s="99" t="s">
        <v>235</v>
      </c>
      <c r="Q1599" s="99" t="s">
        <v>259</v>
      </c>
      <c r="R1599" s="99">
        <v>11</v>
      </c>
      <c r="S1599" s="99" t="s">
        <v>276</v>
      </c>
      <c r="T1599" s="101" t="s">
        <v>277</v>
      </c>
      <c r="U1599" s="100">
        <v>23.172796921497298</v>
      </c>
    </row>
    <row r="1600" spans="2:21" x14ac:dyDescent="0.25">
      <c r="B1600" s="88" t="str">
        <v/>
      </c>
      <c r="C1600" s="88" t="str">
        <v/>
      </c>
      <c r="D1600" s="88" t="str">
        <v/>
      </c>
      <c r="F1600" s="102" t="str">
        <v/>
      </c>
      <c r="O1600" s="99">
        <v>44</v>
      </c>
      <c r="P1600" s="99" t="s">
        <v>235</v>
      </c>
      <c r="Q1600" s="99" t="s">
        <v>259</v>
      </c>
      <c r="R1600" s="99">
        <v>12</v>
      </c>
      <c r="S1600" s="99" t="s">
        <v>284</v>
      </c>
      <c r="T1600" s="101" t="s">
        <v>285</v>
      </c>
      <c r="U1600" s="100">
        <v>27.5034551858665</v>
      </c>
    </row>
    <row r="1601" spans="2:21" x14ac:dyDescent="0.25">
      <c r="B1601" s="88" t="str">
        <v/>
      </c>
      <c r="C1601" s="88" t="str">
        <v/>
      </c>
      <c r="D1601" s="88" t="str">
        <v/>
      </c>
      <c r="F1601" s="102" t="str">
        <v/>
      </c>
      <c r="O1601" s="99">
        <v>44</v>
      </c>
      <c r="P1601" s="99" t="s">
        <v>235</v>
      </c>
      <c r="Q1601" s="99" t="s">
        <v>259</v>
      </c>
      <c r="R1601" s="99">
        <v>13</v>
      </c>
      <c r="S1601" s="99" t="s">
        <v>278</v>
      </c>
      <c r="T1601" s="101" t="s">
        <v>279</v>
      </c>
      <c r="U1601" s="100">
        <v>13.4563107412426</v>
      </c>
    </row>
    <row r="1602" spans="2:21" x14ac:dyDescent="0.25">
      <c r="B1602" s="88" t="str">
        <v/>
      </c>
      <c r="C1602" s="88" t="str">
        <v/>
      </c>
      <c r="D1602" s="88" t="str">
        <v/>
      </c>
      <c r="F1602" s="102" t="str">
        <v/>
      </c>
      <c r="O1602" s="99">
        <v>44</v>
      </c>
      <c r="P1602" s="99" t="s">
        <v>235</v>
      </c>
      <c r="Q1602" s="99" t="s">
        <v>259</v>
      </c>
      <c r="R1602" s="99">
        <v>14</v>
      </c>
      <c r="S1602" s="99" t="s">
        <v>286</v>
      </c>
      <c r="T1602" s="101" t="s">
        <v>287</v>
      </c>
      <c r="U1602" s="100">
        <v>17.456227160355699</v>
      </c>
    </row>
    <row r="1603" spans="2:21" x14ac:dyDescent="0.25">
      <c r="B1603" s="88" t="str">
        <v/>
      </c>
      <c r="C1603" s="88" t="str">
        <v/>
      </c>
      <c r="D1603" s="88" t="str">
        <v/>
      </c>
      <c r="F1603" s="102" t="str">
        <v/>
      </c>
      <c r="O1603" s="99">
        <v>45</v>
      </c>
      <c r="P1603" s="99" t="s">
        <v>236</v>
      </c>
      <c r="Q1603" s="99" t="s">
        <v>259</v>
      </c>
      <c r="R1603" s="99">
        <v>1</v>
      </c>
      <c r="S1603" s="99" t="s">
        <v>260</v>
      </c>
      <c r="T1603" s="101" t="s">
        <v>261</v>
      </c>
      <c r="U1603" s="100">
        <v>2.1281931805811598</v>
      </c>
    </row>
    <row r="1604" spans="2:21" x14ac:dyDescent="0.25">
      <c r="B1604" s="88" t="str">
        <v/>
      </c>
      <c r="C1604" s="88" t="str">
        <v/>
      </c>
      <c r="D1604" s="88" t="str">
        <v/>
      </c>
      <c r="F1604" s="102" t="str">
        <v/>
      </c>
      <c r="O1604" s="99">
        <v>45</v>
      </c>
      <c r="P1604" s="99" t="s">
        <v>236</v>
      </c>
      <c r="Q1604" s="99" t="s">
        <v>259</v>
      </c>
      <c r="R1604" s="99">
        <v>2</v>
      </c>
      <c r="S1604" s="99" t="s">
        <v>262</v>
      </c>
      <c r="T1604" s="101" t="s">
        <v>263</v>
      </c>
      <c r="U1604" s="100">
        <v>8.0815795203342606</v>
      </c>
    </row>
    <row r="1605" spans="2:21" x14ac:dyDescent="0.25">
      <c r="B1605" s="88" t="str">
        <v/>
      </c>
      <c r="C1605" s="88" t="str">
        <v/>
      </c>
      <c r="D1605" s="88" t="str">
        <v/>
      </c>
      <c r="F1605" s="102" t="str">
        <v/>
      </c>
      <c r="O1605" s="99">
        <v>45</v>
      </c>
      <c r="P1605" s="99" t="s">
        <v>236</v>
      </c>
      <c r="Q1605" s="99" t="s">
        <v>259</v>
      </c>
      <c r="R1605" s="99">
        <v>3</v>
      </c>
      <c r="S1605" s="99" t="s">
        <v>264</v>
      </c>
      <c r="T1605" s="101" t="s">
        <v>265</v>
      </c>
      <c r="U1605" s="100">
        <v>9.7152122826420193</v>
      </c>
    </row>
    <row r="1606" spans="2:21" x14ac:dyDescent="0.25">
      <c r="B1606" s="88" t="str">
        <v/>
      </c>
      <c r="C1606" s="88" t="str">
        <v/>
      </c>
      <c r="D1606" s="88" t="str">
        <v/>
      </c>
      <c r="F1606" s="102" t="str">
        <v/>
      </c>
      <c r="O1606" s="99">
        <v>45</v>
      </c>
      <c r="P1606" s="99" t="s">
        <v>236</v>
      </c>
      <c r="Q1606" s="99" t="s">
        <v>259</v>
      </c>
      <c r="R1606" s="99">
        <v>4</v>
      </c>
      <c r="S1606" s="99" t="s">
        <v>266</v>
      </c>
      <c r="T1606" s="101" t="s">
        <v>267</v>
      </c>
      <c r="U1606" s="100">
        <v>10.8545485143942</v>
      </c>
    </row>
    <row r="1607" spans="2:21" x14ac:dyDescent="0.25">
      <c r="B1607" s="88" t="str">
        <v/>
      </c>
      <c r="C1607" s="88" t="str">
        <v/>
      </c>
      <c r="D1607" s="88" t="str">
        <v/>
      </c>
      <c r="F1607" s="102" t="str">
        <v/>
      </c>
      <c r="O1607" s="99">
        <v>45</v>
      </c>
      <c r="P1607" s="99" t="s">
        <v>236</v>
      </c>
      <c r="Q1607" s="99" t="s">
        <v>259</v>
      </c>
      <c r="R1607" s="99">
        <v>5</v>
      </c>
      <c r="S1607" s="99" t="s">
        <v>268</v>
      </c>
      <c r="T1607" s="101" t="s">
        <v>269</v>
      </c>
      <c r="U1607" s="100">
        <v>10.142267157459301</v>
      </c>
    </row>
    <row r="1608" spans="2:21" x14ac:dyDescent="0.25">
      <c r="B1608" s="88" t="str">
        <v/>
      </c>
      <c r="C1608" s="88" t="str">
        <v/>
      </c>
      <c r="D1608" s="88" t="str">
        <v/>
      </c>
      <c r="F1608" s="102" t="str">
        <v/>
      </c>
      <c r="O1608" s="99">
        <v>45</v>
      </c>
      <c r="P1608" s="99" t="s">
        <v>236</v>
      </c>
      <c r="Q1608" s="99" t="s">
        <v>259</v>
      </c>
      <c r="R1608" s="99">
        <v>6</v>
      </c>
      <c r="S1608" s="99" t="s">
        <v>270</v>
      </c>
      <c r="T1608" s="101" t="s">
        <v>271</v>
      </c>
      <c r="U1608" s="100">
        <v>13.2743158321107</v>
      </c>
    </row>
    <row r="1609" spans="2:21" x14ac:dyDescent="0.25">
      <c r="B1609" s="88" t="str">
        <v/>
      </c>
      <c r="C1609" s="88" t="str">
        <v/>
      </c>
      <c r="D1609" s="88" t="str">
        <v/>
      </c>
      <c r="F1609" s="102" t="str">
        <v/>
      </c>
      <c r="O1609" s="99">
        <v>45</v>
      </c>
      <c r="P1609" s="99" t="s">
        <v>236</v>
      </c>
      <c r="Q1609" s="99" t="s">
        <v>259</v>
      </c>
      <c r="R1609" s="99">
        <v>7</v>
      </c>
      <c r="S1609" s="99" t="s">
        <v>272</v>
      </c>
      <c r="T1609" s="101" t="s">
        <v>273</v>
      </c>
      <c r="U1609" s="100">
        <v>19.940317474631499</v>
      </c>
    </row>
    <row r="1610" spans="2:21" x14ac:dyDescent="0.25">
      <c r="B1610" s="88" t="str">
        <v/>
      </c>
      <c r="C1610" s="88" t="str">
        <v/>
      </c>
      <c r="D1610" s="88" t="str">
        <v/>
      </c>
      <c r="F1610" s="102" t="str">
        <v/>
      </c>
      <c r="O1610" s="99">
        <v>45</v>
      </c>
      <c r="P1610" s="99" t="s">
        <v>236</v>
      </c>
      <c r="Q1610" s="99" t="s">
        <v>259</v>
      </c>
      <c r="R1610" s="99">
        <v>8</v>
      </c>
      <c r="S1610" s="99" t="s">
        <v>280</v>
      </c>
      <c r="T1610" s="101" t="s">
        <v>281</v>
      </c>
      <c r="U1610" s="100">
        <v>13.558011110903898</v>
      </c>
    </row>
    <row r="1611" spans="2:21" x14ac:dyDescent="0.25">
      <c r="B1611" s="88" t="str">
        <v/>
      </c>
      <c r="C1611" s="88" t="str">
        <v/>
      </c>
      <c r="D1611" s="88" t="str">
        <v/>
      </c>
      <c r="F1611" s="102" t="str">
        <v/>
      </c>
      <c r="O1611" s="99">
        <v>45</v>
      </c>
      <c r="P1611" s="99" t="s">
        <v>236</v>
      </c>
      <c r="Q1611" s="99" t="s">
        <v>259</v>
      </c>
      <c r="R1611" s="99">
        <v>9</v>
      </c>
      <c r="S1611" s="99" t="s">
        <v>274</v>
      </c>
      <c r="T1611" s="101" t="s">
        <v>275</v>
      </c>
      <c r="U1611" s="100">
        <v>15.799562480944701</v>
      </c>
    </row>
    <row r="1612" spans="2:21" x14ac:dyDescent="0.25">
      <c r="B1612" s="88" t="str">
        <v/>
      </c>
      <c r="C1612" s="88" t="str">
        <v/>
      </c>
      <c r="D1612" s="88" t="str">
        <v/>
      </c>
      <c r="F1612" s="102" t="str">
        <v/>
      </c>
      <c r="O1612" s="99">
        <v>45</v>
      </c>
      <c r="P1612" s="99" t="s">
        <v>236</v>
      </c>
      <c r="Q1612" s="99" t="s">
        <v>259</v>
      </c>
      <c r="R1612" s="99">
        <v>10</v>
      </c>
      <c r="S1612" s="99" t="s">
        <v>282</v>
      </c>
      <c r="T1612" s="101" t="s">
        <v>283</v>
      </c>
      <c r="U1612" s="100">
        <v>23.295837267428499</v>
      </c>
    </row>
    <row r="1613" spans="2:21" x14ac:dyDescent="0.25">
      <c r="B1613" s="88" t="str">
        <v/>
      </c>
      <c r="C1613" s="88" t="str">
        <v/>
      </c>
      <c r="D1613" s="88" t="str">
        <v/>
      </c>
      <c r="F1613" s="102" t="str">
        <v/>
      </c>
      <c r="O1613" s="99">
        <v>45</v>
      </c>
      <c r="P1613" s="99" t="s">
        <v>236</v>
      </c>
      <c r="Q1613" s="99" t="s">
        <v>259</v>
      </c>
      <c r="R1613" s="99">
        <v>11</v>
      </c>
      <c r="S1613" s="99" t="s">
        <v>276</v>
      </c>
      <c r="T1613" s="101" t="s">
        <v>277</v>
      </c>
      <c r="U1613" s="100">
        <v>23.172796921497298</v>
      </c>
    </row>
    <row r="1614" spans="2:21" x14ac:dyDescent="0.25">
      <c r="B1614" s="88" t="str">
        <v/>
      </c>
      <c r="C1614" s="88" t="str">
        <v/>
      </c>
      <c r="D1614" s="88" t="str">
        <v/>
      </c>
      <c r="F1614" s="102" t="str">
        <v/>
      </c>
      <c r="O1614" s="99">
        <v>45</v>
      </c>
      <c r="P1614" s="99" t="s">
        <v>236</v>
      </c>
      <c r="Q1614" s="99" t="s">
        <v>259</v>
      </c>
      <c r="R1614" s="99">
        <v>12</v>
      </c>
      <c r="S1614" s="99" t="s">
        <v>284</v>
      </c>
      <c r="T1614" s="101" t="s">
        <v>285</v>
      </c>
      <c r="U1614" s="100">
        <v>27.5034551858665</v>
      </c>
    </row>
    <row r="1615" spans="2:21" x14ac:dyDescent="0.25">
      <c r="B1615" s="88" t="str">
        <v/>
      </c>
      <c r="C1615" s="88" t="str">
        <v/>
      </c>
      <c r="D1615" s="88" t="str">
        <v/>
      </c>
      <c r="F1615" s="102" t="str">
        <v/>
      </c>
      <c r="O1615" s="99">
        <v>45</v>
      </c>
      <c r="P1615" s="99" t="s">
        <v>236</v>
      </c>
      <c r="Q1615" s="99" t="s">
        <v>259</v>
      </c>
      <c r="R1615" s="99">
        <v>13</v>
      </c>
      <c r="S1615" s="99" t="s">
        <v>278</v>
      </c>
      <c r="T1615" s="101" t="s">
        <v>279</v>
      </c>
      <c r="U1615" s="100">
        <v>13.4563107412426</v>
      </c>
    </row>
    <row r="1616" spans="2:21" x14ac:dyDescent="0.25">
      <c r="B1616" s="88" t="str">
        <v/>
      </c>
      <c r="C1616" s="88" t="str">
        <v/>
      </c>
      <c r="D1616" s="88" t="str">
        <v/>
      </c>
      <c r="F1616" s="102" t="str">
        <v/>
      </c>
      <c r="O1616" s="99">
        <v>45</v>
      </c>
      <c r="P1616" s="99" t="s">
        <v>236</v>
      </c>
      <c r="Q1616" s="99" t="s">
        <v>259</v>
      </c>
      <c r="R1616" s="99">
        <v>14</v>
      </c>
      <c r="S1616" s="99" t="s">
        <v>286</v>
      </c>
      <c r="T1616" s="101" t="s">
        <v>287</v>
      </c>
      <c r="U1616" s="100">
        <v>17.456227160355699</v>
      </c>
    </row>
    <row r="1617" spans="2:21" x14ac:dyDescent="0.25">
      <c r="B1617" s="88" t="str">
        <v/>
      </c>
      <c r="C1617" s="88" t="str">
        <v/>
      </c>
      <c r="D1617" s="88" t="str">
        <v/>
      </c>
      <c r="F1617" s="102" t="str">
        <v/>
      </c>
      <c r="O1617" s="99">
        <v>46</v>
      </c>
      <c r="P1617" s="99" t="s">
        <v>237</v>
      </c>
      <c r="Q1617" s="99" t="s">
        <v>259</v>
      </c>
      <c r="R1617" s="99">
        <v>1</v>
      </c>
      <c r="S1617" s="99" t="s">
        <v>260</v>
      </c>
      <c r="T1617" s="101" t="s">
        <v>261</v>
      </c>
      <c r="U1617" s="100">
        <v>2.1281931805811598</v>
      </c>
    </row>
    <row r="1618" spans="2:21" x14ac:dyDescent="0.25">
      <c r="B1618" s="88" t="str">
        <v/>
      </c>
      <c r="C1618" s="88" t="str">
        <v/>
      </c>
      <c r="D1618" s="88" t="str">
        <v/>
      </c>
      <c r="F1618" s="102" t="str">
        <v/>
      </c>
      <c r="O1618" s="99">
        <v>46</v>
      </c>
      <c r="P1618" s="99" t="s">
        <v>237</v>
      </c>
      <c r="Q1618" s="99" t="s">
        <v>259</v>
      </c>
      <c r="R1618" s="99">
        <v>2</v>
      </c>
      <c r="S1618" s="99" t="s">
        <v>262</v>
      </c>
      <c r="T1618" s="101" t="s">
        <v>263</v>
      </c>
      <c r="U1618" s="100">
        <v>8.0815795203342606</v>
      </c>
    </row>
    <row r="1619" spans="2:21" x14ac:dyDescent="0.25">
      <c r="B1619" s="88" t="str">
        <v/>
      </c>
      <c r="C1619" s="88" t="str">
        <v/>
      </c>
      <c r="D1619" s="88" t="str">
        <v/>
      </c>
      <c r="F1619" s="102" t="str">
        <v/>
      </c>
      <c r="O1619" s="99">
        <v>46</v>
      </c>
      <c r="P1619" s="99" t="s">
        <v>237</v>
      </c>
      <c r="Q1619" s="99" t="s">
        <v>259</v>
      </c>
      <c r="R1619" s="99">
        <v>3</v>
      </c>
      <c r="S1619" s="99" t="s">
        <v>264</v>
      </c>
      <c r="T1619" s="101" t="s">
        <v>265</v>
      </c>
      <c r="U1619" s="100">
        <v>9.7152122826420193</v>
      </c>
    </row>
    <row r="1620" spans="2:21" x14ac:dyDescent="0.25">
      <c r="B1620" s="88" t="str">
        <v/>
      </c>
      <c r="C1620" s="88" t="str">
        <v/>
      </c>
      <c r="D1620" s="88" t="str">
        <v/>
      </c>
      <c r="F1620" s="102" t="str">
        <v/>
      </c>
      <c r="O1620" s="99">
        <v>46</v>
      </c>
      <c r="P1620" s="99" t="s">
        <v>237</v>
      </c>
      <c r="Q1620" s="99" t="s">
        <v>259</v>
      </c>
      <c r="R1620" s="99">
        <v>4</v>
      </c>
      <c r="S1620" s="99" t="s">
        <v>266</v>
      </c>
      <c r="T1620" s="101" t="s">
        <v>267</v>
      </c>
      <c r="U1620" s="100">
        <v>10.8545485143942</v>
      </c>
    </row>
    <row r="1621" spans="2:21" x14ac:dyDescent="0.25">
      <c r="B1621" s="88" t="str">
        <v/>
      </c>
      <c r="C1621" s="88" t="str">
        <v/>
      </c>
      <c r="D1621" s="88" t="str">
        <v/>
      </c>
      <c r="F1621" s="102" t="str">
        <v/>
      </c>
      <c r="O1621" s="99">
        <v>46</v>
      </c>
      <c r="P1621" s="99" t="s">
        <v>237</v>
      </c>
      <c r="Q1621" s="99" t="s">
        <v>259</v>
      </c>
      <c r="R1621" s="99">
        <v>5</v>
      </c>
      <c r="S1621" s="99" t="s">
        <v>268</v>
      </c>
      <c r="T1621" s="101" t="s">
        <v>269</v>
      </c>
      <c r="U1621" s="100">
        <v>10.142267157459301</v>
      </c>
    </row>
    <row r="1622" spans="2:21" x14ac:dyDescent="0.25">
      <c r="B1622" s="88" t="str">
        <v/>
      </c>
      <c r="C1622" s="88" t="str">
        <v/>
      </c>
      <c r="D1622" s="88" t="str">
        <v/>
      </c>
      <c r="F1622" s="102" t="str">
        <v/>
      </c>
      <c r="O1622" s="99">
        <v>46</v>
      </c>
      <c r="P1622" s="99" t="s">
        <v>237</v>
      </c>
      <c r="Q1622" s="99" t="s">
        <v>259</v>
      </c>
      <c r="R1622" s="99">
        <v>6</v>
      </c>
      <c r="S1622" s="99" t="s">
        <v>270</v>
      </c>
      <c r="T1622" s="101" t="s">
        <v>271</v>
      </c>
      <c r="U1622" s="100">
        <v>13.2743158321107</v>
      </c>
    </row>
    <row r="1623" spans="2:21" x14ac:dyDescent="0.25">
      <c r="B1623" s="88" t="str">
        <v/>
      </c>
      <c r="C1623" s="88" t="str">
        <v/>
      </c>
      <c r="D1623" s="88" t="str">
        <v/>
      </c>
      <c r="F1623" s="102" t="str">
        <v/>
      </c>
      <c r="O1623" s="99">
        <v>46</v>
      </c>
      <c r="P1623" s="99" t="s">
        <v>237</v>
      </c>
      <c r="Q1623" s="99" t="s">
        <v>259</v>
      </c>
      <c r="R1623" s="99">
        <v>7</v>
      </c>
      <c r="S1623" s="99" t="s">
        <v>272</v>
      </c>
      <c r="T1623" s="101" t="s">
        <v>273</v>
      </c>
      <c r="U1623" s="100">
        <v>19.940317474631499</v>
      </c>
    </row>
    <row r="1624" spans="2:21" x14ac:dyDescent="0.25">
      <c r="B1624" s="88" t="str">
        <v/>
      </c>
      <c r="C1624" s="88" t="str">
        <v/>
      </c>
      <c r="D1624" s="88" t="str">
        <v/>
      </c>
      <c r="F1624" s="102" t="str">
        <v/>
      </c>
      <c r="O1624" s="99">
        <v>46</v>
      </c>
      <c r="P1624" s="99" t="s">
        <v>237</v>
      </c>
      <c r="Q1624" s="99" t="s">
        <v>259</v>
      </c>
      <c r="R1624" s="99">
        <v>8</v>
      </c>
      <c r="S1624" s="99" t="s">
        <v>280</v>
      </c>
      <c r="T1624" s="101" t="s">
        <v>281</v>
      </c>
      <c r="U1624" s="100">
        <v>13.558011110903898</v>
      </c>
    </row>
    <row r="1625" spans="2:21" x14ac:dyDescent="0.25">
      <c r="B1625" s="88" t="str">
        <v/>
      </c>
      <c r="C1625" s="88" t="str">
        <v/>
      </c>
      <c r="D1625" s="88" t="str">
        <v/>
      </c>
      <c r="F1625" s="102" t="str">
        <v/>
      </c>
      <c r="O1625" s="99">
        <v>46</v>
      </c>
      <c r="P1625" s="99" t="s">
        <v>237</v>
      </c>
      <c r="Q1625" s="99" t="s">
        <v>259</v>
      </c>
      <c r="R1625" s="99">
        <v>9</v>
      </c>
      <c r="S1625" s="99" t="s">
        <v>274</v>
      </c>
      <c r="T1625" s="101" t="s">
        <v>275</v>
      </c>
      <c r="U1625" s="100">
        <v>15.799562480944701</v>
      </c>
    </row>
    <row r="1626" spans="2:21" x14ac:dyDescent="0.25">
      <c r="B1626" s="88" t="str">
        <v/>
      </c>
      <c r="C1626" s="88" t="str">
        <v/>
      </c>
      <c r="D1626" s="88" t="str">
        <v/>
      </c>
      <c r="F1626" s="102" t="str">
        <v/>
      </c>
      <c r="O1626" s="99">
        <v>46</v>
      </c>
      <c r="P1626" s="99" t="s">
        <v>237</v>
      </c>
      <c r="Q1626" s="99" t="s">
        <v>259</v>
      </c>
      <c r="R1626" s="99">
        <v>10</v>
      </c>
      <c r="S1626" s="99" t="s">
        <v>282</v>
      </c>
      <c r="T1626" s="101" t="s">
        <v>283</v>
      </c>
      <c r="U1626" s="100">
        <v>23.295837267428499</v>
      </c>
    </row>
    <row r="1627" spans="2:21" x14ac:dyDescent="0.25">
      <c r="B1627" s="88" t="str">
        <v/>
      </c>
      <c r="C1627" s="88" t="str">
        <v/>
      </c>
      <c r="D1627" s="88" t="str">
        <v/>
      </c>
      <c r="F1627" s="102" t="str">
        <v/>
      </c>
      <c r="O1627" s="99">
        <v>46</v>
      </c>
      <c r="P1627" s="99" t="s">
        <v>237</v>
      </c>
      <c r="Q1627" s="99" t="s">
        <v>259</v>
      </c>
      <c r="R1627" s="99">
        <v>11</v>
      </c>
      <c r="S1627" s="99" t="s">
        <v>276</v>
      </c>
      <c r="T1627" s="101" t="s">
        <v>277</v>
      </c>
      <c r="U1627" s="100">
        <v>23.172796921497298</v>
      </c>
    </row>
    <row r="1628" spans="2:21" x14ac:dyDescent="0.25">
      <c r="B1628" s="88" t="str">
        <v/>
      </c>
      <c r="C1628" s="88" t="str">
        <v/>
      </c>
      <c r="D1628" s="88" t="str">
        <v/>
      </c>
      <c r="F1628" s="102" t="str">
        <v/>
      </c>
      <c r="O1628" s="99">
        <v>46</v>
      </c>
      <c r="P1628" s="99" t="s">
        <v>237</v>
      </c>
      <c r="Q1628" s="99" t="s">
        <v>259</v>
      </c>
      <c r="R1628" s="99">
        <v>12</v>
      </c>
      <c r="S1628" s="99" t="s">
        <v>284</v>
      </c>
      <c r="T1628" s="101" t="s">
        <v>285</v>
      </c>
      <c r="U1628" s="100">
        <v>27.5034551858665</v>
      </c>
    </row>
    <row r="1629" spans="2:21" x14ac:dyDescent="0.25">
      <c r="B1629" s="88" t="str">
        <v/>
      </c>
      <c r="C1629" s="88" t="str">
        <v/>
      </c>
      <c r="D1629" s="88" t="str">
        <v/>
      </c>
      <c r="F1629" s="102" t="str">
        <v/>
      </c>
      <c r="O1629" s="99">
        <v>46</v>
      </c>
      <c r="P1629" s="99" t="s">
        <v>237</v>
      </c>
      <c r="Q1629" s="99" t="s">
        <v>259</v>
      </c>
      <c r="R1629" s="99">
        <v>13</v>
      </c>
      <c r="S1629" s="99" t="s">
        <v>278</v>
      </c>
      <c r="T1629" s="101" t="s">
        <v>279</v>
      </c>
      <c r="U1629" s="100">
        <v>13.4563107412426</v>
      </c>
    </row>
    <row r="1630" spans="2:21" x14ac:dyDescent="0.25">
      <c r="B1630" s="88" t="str">
        <v/>
      </c>
      <c r="C1630" s="88" t="str">
        <v/>
      </c>
      <c r="D1630" s="88" t="str">
        <v/>
      </c>
      <c r="F1630" s="102" t="str">
        <v/>
      </c>
      <c r="O1630" s="99">
        <v>46</v>
      </c>
      <c r="P1630" s="99" t="s">
        <v>237</v>
      </c>
      <c r="Q1630" s="99" t="s">
        <v>259</v>
      </c>
      <c r="R1630" s="99">
        <v>14</v>
      </c>
      <c r="S1630" s="99" t="s">
        <v>286</v>
      </c>
      <c r="T1630" s="101" t="s">
        <v>287</v>
      </c>
      <c r="U1630" s="100">
        <v>17.456227160355699</v>
      </c>
    </row>
    <row r="1631" spans="2:21" x14ac:dyDescent="0.25">
      <c r="B1631" s="88" t="str">
        <v/>
      </c>
      <c r="C1631" s="88" t="str">
        <v/>
      </c>
      <c r="D1631" s="88" t="str">
        <v/>
      </c>
      <c r="F1631" s="102" t="str">
        <v/>
      </c>
      <c r="O1631" s="99">
        <v>47</v>
      </c>
      <c r="P1631" s="99" t="s">
        <v>238</v>
      </c>
      <c r="Q1631" s="99" t="s">
        <v>259</v>
      </c>
      <c r="R1631" s="99">
        <v>1</v>
      </c>
      <c r="S1631" s="99" t="s">
        <v>260</v>
      </c>
      <c r="T1631" s="101" t="s">
        <v>261</v>
      </c>
      <c r="U1631" s="100">
        <v>2.1281931805811598</v>
      </c>
    </row>
    <row r="1632" spans="2:21" x14ac:dyDescent="0.25">
      <c r="B1632" s="88" t="str">
        <v/>
      </c>
      <c r="C1632" s="88" t="str">
        <v/>
      </c>
      <c r="D1632" s="88" t="str">
        <v/>
      </c>
      <c r="F1632" s="102" t="str">
        <v/>
      </c>
      <c r="O1632" s="99">
        <v>47</v>
      </c>
      <c r="P1632" s="99" t="s">
        <v>238</v>
      </c>
      <c r="Q1632" s="99" t="s">
        <v>259</v>
      </c>
      <c r="R1632" s="99">
        <v>2</v>
      </c>
      <c r="S1632" s="99" t="s">
        <v>262</v>
      </c>
      <c r="T1632" s="101" t="s">
        <v>263</v>
      </c>
      <c r="U1632" s="100">
        <v>8.0815795203342606</v>
      </c>
    </row>
    <row r="1633" spans="2:21" x14ac:dyDescent="0.25">
      <c r="B1633" s="88" t="str">
        <v/>
      </c>
      <c r="C1633" s="88" t="str">
        <v/>
      </c>
      <c r="D1633" s="88" t="str">
        <v/>
      </c>
      <c r="F1633" s="102" t="str">
        <v/>
      </c>
      <c r="O1633" s="99">
        <v>47</v>
      </c>
      <c r="P1633" s="99" t="s">
        <v>238</v>
      </c>
      <c r="Q1633" s="99" t="s">
        <v>259</v>
      </c>
      <c r="R1633" s="99">
        <v>3</v>
      </c>
      <c r="S1633" s="99" t="s">
        <v>264</v>
      </c>
      <c r="T1633" s="101" t="s">
        <v>265</v>
      </c>
      <c r="U1633" s="100">
        <v>9.7152122826420193</v>
      </c>
    </row>
    <row r="1634" spans="2:21" x14ac:dyDescent="0.25">
      <c r="B1634" s="88" t="str">
        <v/>
      </c>
      <c r="C1634" s="88" t="str">
        <v/>
      </c>
      <c r="D1634" s="88" t="str">
        <v/>
      </c>
      <c r="F1634" s="102" t="str">
        <v/>
      </c>
      <c r="O1634" s="99">
        <v>47</v>
      </c>
      <c r="P1634" s="99" t="s">
        <v>238</v>
      </c>
      <c r="Q1634" s="99" t="s">
        <v>259</v>
      </c>
      <c r="R1634" s="99">
        <v>4</v>
      </c>
      <c r="S1634" s="99" t="s">
        <v>266</v>
      </c>
      <c r="T1634" s="101" t="s">
        <v>267</v>
      </c>
      <c r="U1634" s="100">
        <v>10.8545485143942</v>
      </c>
    </row>
    <row r="1635" spans="2:21" x14ac:dyDescent="0.25">
      <c r="B1635" s="88" t="str">
        <v/>
      </c>
      <c r="C1635" s="88" t="str">
        <v/>
      </c>
      <c r="D1635" s="88" t="str">
        <v/>
      </c>
      <c r="F1635" s="102" t="str">
        <v/>
      </c>
      <c r="O1635" s="99">
        <v>47</v>
      </c>
      <c r="P1635" s="99" t="s">
        <v>238</v>
      </c>
      <c r="Q1635" s="99" t="s">
        <v>259</v>
      </c>
      <c r="R1635" s="99">
        <v>5</v>
      </c>
      <c r="S1635" s="99" t="s">
        <v>268</v>
      </c>
      <c r="T1635" s="101" t="s">
        <v>269</v>
      </c>
      <c r="U1635" s="100">
        <v>10.142267157459301</v>
      </c>
    </row>
    <row r="1636" spans="2:21" x14ac:dyDescent="0.25">
      <c r="B1636" s="88" t="str">
        <v/>
      </c>
      <c r="C1636" s="88" t="str">
        <v/>
      </c>
      <c r="D1636" s="88" t="str">
        <v/>
      </c>
      <c r="F1636" s="102" t="str">
        <v/>
      </c>
      <c r="O1636" s="99">
        <v>47</v>
      </c>
      <c r="P1636" s="99" t="s">
        <v>238</v>
      </c>
      <c r="Q1636" s="99" t="s">
        <v>259</v>
      </c>
      <c r="R1636" s="99">
        <v>6</v>
      </c>
      <c r="S1636" s="99" t="s">
        <v>270</v>
      </c>
      <c r="T1636" s="101" t="s">
        <v>271</v>
      </c>
      <c r="U1636" s="100">
        <v>13.2743158321107</v>
      </c>
    </row>
    <row r="1637" spans="2:21" x14ac:dyDescent="0.25">
      <c r="B1637" s="88" t="str">
        <v/>
      </c>
      <c r="C1637" s="88" t="str">
        <v/>
      </c>
      <c r="D1637" s="88" t="str">
        <v/>
      </c>
      <c r="F1637" s="102" t="str">
        <v/>
      </c>
      <c r="O1637" s="99">
        <v>47</v>
      </c>
      <c r="P1637" s="99" t="s">
        <v>238</v>
      </c>
      <c r="Q1637" s="99" t="s">
        <v>259</v>
      </c>
      <c r="R1637" s="99">
        <v>7</v>
      </c>
      <c r="S1637" s="99" t="s">
        <v>272</v>
      </c>
      <c r="T1637" s="101" t="s">
        <v>273</v>
      </c>
      <c r="U1637" s="100">
        <v>19.940317474631499</v>
      </c>
    </row>
    <row r="1638" spans="2:21" x14ac:dyDescent="0.25">
      <c r="B1638" s="88" t="str">
        <v/>
      </c>
      <c r="C1638" s="88" t="str">
        <v/>
      </c>
      <c r="D1638" s="88" t="str">
        <v/>
      </c>
      <c r="F1638" s="102" t="str">
        <v/>
      </c>
      <c r="O1638" s="99">
        <v>47</v>
      </c>
      <c r="P1638" s="99" t="s">
        <v>238</v>
      </c>
      <c r="Q1638" s="99" t="s">
        <v>259</v>
      </c>
      <c r="R1638" s="99">
        <v>8</v>
      </c>
      <c r="S1638" s="99" t="s">
        <v>280</v>
      </c>
      <c r="T1638" s="101" t="s">
        <v>281</v>
      </c>
      <c r="U1638" s="100">
        <v>13.558011110903898</v>
      </c>
    </row>
    <row r="1639" spans="2:21" x14ac:dyDescent="0.25">
      <c r="B1639" s="88" t="str">
        <v/>
      </c>
      <c r="C1639" s="88" t="str">
        <v/>
      </c>
      <c r="D1639" s="88" t="str">
        <v/>
      </c>
      <c r="F1639" s="102" t="str">
        <v/>
      </c>
      <c r="O1639" s="99">
        <v>47</v>
      </c>
      <c r="P1639" s="99" t="s">
        <v>238</v>
      </c>
      <c r="Q1639" s="99" t="s">
        <v>259</v>
      </c>
      <c r="R1639" s="99">
        <v>9</v>
      </c>
      <c r="S1639" s="99" t="s">
        <v>274</v>
      </c>
      <c r="T1639" s="101" t="s">
        <v>275</v>
      </c>
      <c r="U1639" s="100">
        <v>15.799562480944701</v>
      </c>
    </row>
    <row r="1640" spans="2:21" x14ac:dyDescent="0.25">
      <c r="B1640" s="88" t="str">
        <v/>
      </c>
      <c r="C1640" s="88" t="str">
        <v/>
      </c>
      <c r="D1640" s="88" t="str">
        <v/>
      </c>
      <c r="F1640" s="102" t="str">
        <v/>
      </c>
      <c r="O1640" s="99">
        <v>47</v>
      </c>
      <c r="P1640" s="99" t="s">
        <v>238</v>
      </c>
      <c r="Q1640" s="99" t="s">
        <v>259</v>
      </c>
      <c r="R1640" s="99">
        <v>10</v>
      </c>
      <c r="S1640" s="99" t="s">
        <v>282</v>
      </c>
      <c r="T1640" s="101" t="s">
        <v>283</v>
      </c>
      <c r="U1640" s="100">
        <v>23.295837267428499</v>
      </c>
    </row>
    <row r="1641" spans="2:21" x14ac:dyDescent="0.25">
      <c r="B1641" s="88" t="str">
        <v/>
      </c>
      <c r="C1641" s="88" t="str">
        <v/>
      </c>
      <c r="D1641" s="88" t="str">
        <v/>
      </c>
      <c r="F1641" s="102" t="str">
        <v/>
      </c>
      <c r="O1641" s="99">
        <v>47</v>
      </c>
      <c r="P1641" s="99" t="s">
        <v>238</v>
      </c>
      <c r="Q1641" s="99" t="s">
        <v>259</v>
      </c>
      <c r="R1641" s="99">
        <v>11</v>
      </c>
      <c r="S1641" s="99" t="s">
        <v>276</v>
      </c>
      <c r="T1641" s="101" t="s">
        <v>277</v>
      </c>
      <c r="U1641" s="100">
        <v>23.172796921497298</v>
      </c>
    </row>
    <row r="1642" spans="2:21" x14ac:dyDescent="0.25">
      <c r="B1642" s="88" t="str">
        <v/>
      </c>
      <c r="C1642" s="88" t="str">
        <v/>
      </c>
      <c r="D1642" s="88" t="str">
        <v/>
      </c>
      <c r="F1642" s="102" t="str">
        <v/>
      </c>
      <c r="O1642" s="99">
        <v>47</v>
      </c>
      <c r="P1642" s="99" t="s">
        <v>238</v>
      </c>
      <c r="Q1642" s="99" t="s">
        <v>259</v>
      </c>
      <c r="R1642" s="99">
        <v>12</v>
      </c>
      <c r="S1642" s="99" t="s">
        <v>284</v>
      </c>
      <c r="T1642" s="101" t="s">
        <v>285</v>
      </c>
      <c r="U1642" s="100">
        <v>27.5034551858665</v>
      </c>
    </row>
    <row r="1643" spans="2:21" x14ac:dyDescent="0.25">
      <c r="B1643" s="88" t="str">
        <v/>
      </c>
      <c r="C1643" s="88" t="str">
        <v/>
      </c>
      <c r="D1643" s="88" t="str">
        <v/>
      </c>
      <c r="F1643" s="102" t="str">
        <v/>
      </c>
      <c r="O1643" s="99">
        <v>47</v>
      </c>
      <c r="P1643" s="99" t="s">
        <v>238</v>
      </c>
      <c r="Q1643" s="99" t="s">
        <v>259</v>
      </c>
      <c r="R1643" s="99">
        <v>13</v>
      </c>
      <c r="S1643" s="99" t="s">
        <v>278</v>
      </c>
      <c r="T1643" s="101" t="s">
        <v>279</v>
      </c>
      <c r="U1643" s="100">
        <v>13.4563107412426</v>
      </c>
    </row>
    <row r="1644" spans="2:21" x14ac:dyDescent="0.25">
      <c r="B1644" s="88" t="str">
        <v/>
      </c>
      <c r="C1644" s="88" t="str">
        <v/>
      </c>
      <c r="D1644" s="88" t="str">
        <v/>
      </c>
      <c r="F1644" s="102" t="str">
        <v/>
      </c>
      <c r="O1644" s="99">
        <v>47</v>
      </c>
      <c r="P1644" s="99" t="s">
        <v>238</v>
      </c>
      <c r="Q1644" s="99" t="s">
        <v>259</v>
      </c>
      <c r="R1644" s="99">
        <v>14</v>
      </c>
      <c r="S1644" s="99" t="s">
        <v>286</v>
      </c>
      <c r="T1644" s="101" t="s">
        <v>287</v>
      </c>
      <c r="U1644" s="100">
        <v>17.456227160355699</v>
      </c>
    </row>
    <row r="1645" spans="2:21" x14ac:dyDescent="0.25">
      <c r="B1645" s="88" t="str">
        <v/>
      </c>
      <c r="C1645" s="88" t="str">
        <v/>
      </c>
      <c r="D1645" s="88" t="str">
        <v/>
      </c>
      <c r="F1645" s="102" t="str">
        <v/>
      </c>
      <c r="O1645" s="99">
        <v>48</v>
      </c>
      <c r="P1645" s="99" t="s">
        <v>239</v>
      </c>
      <c r="Q1645" s="99" t="s">
        <v>259</v>
      </c>
      <c r="R1645" s="99">
        <v>1</v>
      </c>
      <c r="S1645" s="99" t="s">
        <v>260</v>
      </c>
      <c r="T1645" s="101" t="s">
        <v>261</v>
      </c>
      <c r="U1645" s="100">
        <v>2.1281931805811598</v>
      </c>
    </row>
    <row r="1646" spans="2:21" x14ac:dyDescent="0.25">
      <c r="B1646" s="88" t="str">
        <v/>
      </c>
      <c r="C1646" s="88" t="str">
        <v/>
      </c>
      <c r="D1646" s="88" t="str">
        <v/>
      </c>
      <c r="F1646" s="102" t="str">
        <v/>
      </c>
      <c r="O1646" s="99">
        <v>48</v>
      </c>
      <c r="P1646" s="99" t="s">
        <v>239</v>
      </c>
      <c r="Q1646" s="99" t="s">
        <v>259</v>
      </c>
      <c r="R1646" s="99">
        <v>2</v>
      </c>
      <c r="S1646" s="99" t="s">
        <v>262</v>
      </c>
      <c r="T1646" s="101" t="s">
        <v>263</v>
      </c>
      <c r="U1646" s="100">
        <v>8.0815795203342606</v>
      </c>
    </row>
    <row r="1647" spans="2:21" x14ac:dyDescent="0.25">
      <c r="B1647" s="88" t="str">
        <v/>
      </c>
      <c r="C1647" s="88" t="str">
        <v/>
      </c>
      <c r="D1647" s="88" t="str">
        <v/>
      </c>
      <c r="F1647" s="102" t="str">
        <v/>
      </c>
      <c r="O1647" s="99">
        <v>48</v>
      </c>
      <c r="P1647" s="99" t="s">
        <v>239</v>
      </c>
      <c r="Q1647" s="99" t="s">
        <v>259</v>
      </c>
      <c r="R1647" s="99">
        <v>3</v>
      </c>
      <c r="S1647" s="99" t="s">
        <v>264</v>
      </c>
      <c r="T1647" s="101" t="s">
        <v>265</v>
      </c>
      <c r="U1647" s="100">
        <v>9.7152122826420193</v>
      </c>
    </row>
    <row r="1648" spans="2:21" x14ac:dyDescent="0.25">
      <c r="B1648" s="88" t="str">
        <v/>
      </c>
      <c r="C1648" s="88" t="str">
        <v/>
      </c>
      <c r="D1648" s="88" t="str">
        <v/>
      </c>
      <c r="F1648" s="102" t="str">
        <v/>
      </c>
      <c r="O1648" s="99">
        <v>48</v>
      </c>
      <c r="P1648" s="99" t="s">
        <v>239</v>
      </c>
      <c r="Q1648" s="99" t="s">
        <v>259</v>
      </c>
      <c r="R1648" s="99">
        <v>4</v>
      </c>
      <c r="S1648" s="99" t="s">
        <v>266</v>
      </c>
      <c r="T1648" s="101" t="s">
        <v>267</v>
      </c>
      <c r="U1648" s="100">
        <v>10.8545485143942</v>
      </c>
    </row>
    <row r="1649" spans="2:21" x14ac:dyDescent="0.25">
      <c r="B1649" s="88" t="str">
        <v/>
      </c>
      <c r="C1649" s="88" t="str">
        <v/>
      </c>
      <c r="D1649" s="88" t="str">
        <v/>
      </c>
      <c r="F1649" s="102" t="str">
        <v/>
      </c>
      <c r="O1649" s="99">
        <v>48</v>
      </c>
      <c r="P1649" s="99" t="s">
        <v>239</v>
      </c>
      <c r="Q1649" s="99" t="s">
        <v>259</v>
      </c>
      <c r="R1649" s="99">
        <v>5</v>
      </c>
      <c r="S1649" s="99" t="s">
        <v>268</v>
      </c>
      <c r="T1649" s="101" t="s">
        <v>269</v>
      </c>
      <c r="U1649" s="100">
        <v>10.142267157459301</v>
      </c>
    </row>
    <row r="1650" spans="2:21" x14ac:dyDescent="0.25">
      <c r="B1650" s="88" t="str">
        <v/>
      </c>
      <c r="C1650" s="88" t="str">
        <v/>
      </c>
      <c r="D1650" s="88" t="str">
        <v/>
      </c>
      <c r="F1650" s="102" t="str">
        <v/>
      </c>
      <c r="O1650" s="99">
        <v>48</v>
      </c>
      <c r="P1650" s="99" t="s">
        <v>239</v>
      </c>
      <c r="Q1650" s="99" t="s">
        <v>259</v>
      </c>
      <c r="R1650" s="99">
        <v>6</v>
      </c>
      <c r="S1650" s="99" t="s">
        <v>270</v>
      </c>
      <c r="T1650" s="101" t="s">
        <v>271</v>
      </c>
      <c r="U1650" s="100">
        <v>13.2743158321107</v>
      </c>
    </row>
    <row r="1651" spans="2:21" x14ac:dyDescent="0.25">
      <c r="B1651" s="88" t="str">
        <v/>
      </c>
      <c r="C1651" s="88" t="str">
        <v/>
      </c>
      <c r="D1651" s="88" t="str">
        <v/>
      </c>
      <c r="F1651" s="102" t="str">
        <v/>
      </c>
      <c r="O1651" s="99">
        <v>48</v>
      </c>
      <c r="P1651" s="99" t="s">
        <v>239</v>
      </c>
      <c r="Q1651" s="99" t="s">
        <v>259</v>
      </c>
      <c r="R1651" s="99">
        <v>7</v>
      </c>
      <c r="S1651" s="99" t="s">
        <v>272</v>
      </c>
      <c r="T1651" s="101" t="s">
        <v>273</v>
      </c>
      <c r="U1651" s="100">
        <v>19.940317474631499</v>
      </c>
    </row>
    <row r="1652" spans="2:21" x14ac:dyDescent="0.25">
      <c r="B1652" s="88" t="str">
        <v/>
      </c>
      <c r="C1652" s="88" t="str">
        <v/>
      </c>
      <c r="D1652" s="88" t="str">
        <v/>
      </c>
      <c r="F1652" s="102" t="str">
        <v/>
      </c>
      <c r="O1652" s="99">
        <v>48</v>
      </c>
      <c r="P1652" s="99" t="s">
        <v>239</v>
      </c>
      <c r="Q1652" s="99" t="s">
        <v>259</v>
      </c>
      <c r="R1652" s="99">
        <v>9</v>
      </c>
      <c r="S1652" s="99" t="s">
        <v>274</v>
      </c>
      <c r="T1652" s="101" t="s">
        <v>275</v>
      </c>
      <c r="U1652" s="100">
        <v>15.799562480944701</v>
      </c>
    </row>
    <row r="1653" spans="2:21" x14ac:dyDescent="0.25">
      <c r="B1653" s="88" t="str">
        <v/>
      </c>
      <c r="C1653" s="88" t="str">
        <v/>
      </c>
      <c r="D1653" s="88" t="str">
        <v/>
      </c>
      <c r="F1653" s="102" t="str">
        <v/>
      </c>
      <c r="O1653" s="99">
        <v>48</v>
      </c>
      <c r="P1653" s="99" t="s">
        <v>239</v>
      </c>
      <c r="Q1653" s="99" t="s">
        <v>259</v>
      </c>
      <c r="R1653" s="99">
        <v>11</v>
      </c>
      <c r="S1653" s="99" t="s">
        <v>276</v>
      </c>
      <c r="T1653" s="101" t="s">
        <v>277</v>
      </c>
      <c r="U1653" s="100">
        <v>23.172796921497298</v>
      </c>
    </row>
    <row r="1654" spans="2:21" x14ac:dyDescent="0.25">
      <c r="B1654" s="88" t="str">
        <v/>
      </c>
      <c r="C1654" s="88" t="str">
        <v/>
      </c>
      <c r="D1654" s="88" t="str">
        <v/>
      </c>
      <c r="F1654" s="102" t="str">
        <v/>
      </c>
      <c r="O1654" s="99">
        <v>48</v>
      </c>
      <c r="P1654" s="99" t="s">
        <v>239</v>
      </c>
      <c r="Q1654" s="99" t="s">
        <v>259</v>
      </c>
      <c r="R1654" s="99">
        <v>13</v>
      </c>
      <c r="S1654" s="99" t="s">
        <v>278</v>
      </c>
      <c r="T1654" s="101" t="s">
        <v>279</v>
      </c>
      <c r="U1654" s="100">
        <v>13.4563107412426</v>
      </c>
    </row>
    <row r="1655" spans="2:21" x14ac:dyDescent="0.25">
      <c r="B1655" s="88" t="str">
        <v/>
      </c>
      <c r="C1655" s="88" t="str">
        <v/>
      </c>
      <c r="D1655" s="88" t="str">
        <v/>
      </c>
      <c r="F1655" s="102" t="str">
        <v/>
      </c>
      <c r="O1655" s="99">
        <v>49</v>
      </c>
      <c r="P1655" s="99" t="s">
        <v>240</v>
      </c>
      <c r="Q1655" s="99" t="s">
        <v>259</v>
      </c>
      <c r="R1655" s="99">
        <v>1</v>
      </c>
      <c r="S1655" s="99" t="s">
        <v>260</v>
      </c>
      <c r="T1655" s="101" t="s">
        <v>261</v>
      </c>
      <c r="U1655" s="100">
        <v>2.1281931805811598</v>
      </c>
    </row>
    <row r="1656" spans="2:21" x14ac:dyDescent="0.25">
      <c r="B1656" s="88" t="str">
        <v/>
      </c>
      <c r="C1656" s="88" t="str">
        <v/>
      </c>
      <c r="D1656" s="88" t="str">
        <v/>
      </c>
      <c r="F1656" s="102" t="str">
        <v/>
      </c>
      <c r="O1656" s="99">
        <v>49</v>
      </c>
      <c r="P1656" s="99" t="s">
        <v>240</v>
      </c>
      <c r="Q1656" s="99" t="s">
        <v>259</v>
      </c>
      <c r="R1656" s="99">
        <v>2</v>
      </c>
      <c r="S1656" s="99" t="s">
        <v>262</v>
      </c>
      <c r="T1656" s="101" t="s">
        <v>263</v>
      </c>
      <c r="U1656" s="100">
        <v>8.0815795203342606</v>
      </c>
    </row>
    <row r="1657" spans="2:21" x14ac:dyDescent="0.25">
      <c r="B1657" s="88" t="str">
        <v/>
      </c>
      <c r="C1657" s="88" t="str">
        <v/>
      </c>
      <c r="D1657" s="88" t="str">
        <v/>
      </c>
      <c r="F1657" s="102" t="str">
        <v/>
      </c>
      <c r="O1657" s="99">
        <v>49</v>
      </c>
      <c r="P1657" s="99" t="s">
        <v>240</v>
      </c>
      <c r="Q1657" s="99" t="s">
        <v>259</v>
      </c>
      <c r="R1657" s="99">
        <v>3</v>
      </c>
      <c r="S1657" s="99" t="s">
        <v>264</v>
      </c>
      <c r="T1657" s="101" t="s">
        <v>265</v>
      </c>
      <c r="U1657" s="100">
        <v>9.7152122826420193</v>
      </c>
    </row>
    <row r="1658" spans="2:21" x14ac:dyDescent="0.25">
      <c r="B1658" s="88" t="str">
        <v/>
      </c>
      <c r="C1658" s="88" t="str">
        <v/>
      </c>
      <c r="D1658" s="88" t="str">
        <v/>
      </c>
      <c r="F1658" s="102" t="str">
        <v/>
      </c>
      <c r="O1658" s="99">
        <v>49</v>
      </c>
      <c r="P1658" s="99" t="s">
        <v>240</v>
      </c>
      <c r="Q1658" s="99" t="s">
        <v>259</v>
      </c>
      <c r="R1658" s="99">
        <v>4</v>
      </c>
      <c r="S1658" s="99" t="s">
        <v>266</v>
      </c>
      <c r="T1658" s="101" t="s">
        <v>267</v>
      </c>
      <c r="U1658" s="100">
        <v>10.8545485143942</v>
      </c>
    </row>
    <row r="1659" spans="2:21" x14ac:dyDescent="0.25">
      <c r="B1659" s="88" t="str">
        <v/>
      </c>
      <c r="C1659" s="88" t="str">
        <v/>
      </c>
      <c r="D1659" s="88" t="str">
        <v/>
      </c>
      <c r="F1659" s="102" t="str">
        <v/>
      </c>
      <c r="O1659" s="99">
        <v>49</v>
      </c>
      <c r="P1659" s="99" t="s">
        <v>240</v>
      </c>
      <c r="Q1659" s="99" t="s">
        <v>259</v>
      </c>
      <c r="R1659" s="99">
        <v>5</v>
      </c>
      <c r="S1659" s="99" t="s">
        <v>268</v>
      </c>
      <c r="T1659" s="101" t="s">
        <v>269</v>
      </c>
      <c r="U1659" s="100">
        <v>10.142267157459301</v>
      </c>
    </row>
    <row r="1660" spans="2:21" x14ac:dyDescent="0.25">
      <c r="B1660" s="88" t="str">
        <v/>
      </c>
      <c r="C1660" s="88" t="str">
        <v/>
      </c>
      <c r="D1660" s="88" t="str">
        <v/>
      </c>
      <c r="F1660" s="102" t="str">
        <v/>
      </c>
      <c r="O1660" s="99">
        <v>49</v>
      </c>
      <c r="P1660" s="99" t="s">
        <v>240</v>
      </c>
      <c r="Q1660" s="99" t="s">
        <v>259</v>
      </c>
      <c r="R1660" s="99">
        <v>6</v>
      </c>
      <c r="S1660" s="99" t="s">
        <v>270</v>
      </c>
      <c r="T1660" s="101" t="s">
        <v>271</v>
      </c>
      <c r="U1660" s="100">
        <v>13.2743158321107</v>
      </c>
    </row>
    <row r="1661" spans="2:21" x14ac:dyDescent="0.25">
      <c r="B1661" s="88" t="str">
        <v/>
      </c>
      <c r="C1661" s="88" t="str">
        <v/>
      </c>
      <c r="D1661" s="88" t="str">
        <v/>
      </c>
      <c r="F1661" s="102" t="str">
        <v/>
      </c>
      <c r="O1661" s="99">
        <v>49</v>
      </c>
      <c r="P1661" s="99" t="s">
        <v>240</v>
      </c>
      <c r="Q1661" s="99" t="s">
        <v>259</v>
      </c>
      <c r="R1661" s="99">
        <v>7</v>
      </c>
      <c r="S1661" s="99" t="s">
        <v>272</v>
      </c>
      <c r="T1661" s="101" t="s">
        <v>273</v>
      </c>
      <c r="U1661" s="100">
        <v>19.940317474631499</v>
      </c>
    </row>
    <row r="1662" spans="2:21" x14ac:dyDescent="0.25">
      <c r="B1662" s="88" t="str">
        <v/>
      </c>
      <c r="C1662" s="88" t="str">
        <v/>
      </c>
      <c r="D1662" s="88" t="str">
        <v/>
      </c>
      <c r="F1662" s="102" t="str">
        <v/>
      </c>
      <c r="O1662" s="99">
        <v>49</v>
      </c>
      <c r="P1662" s="99" t="s">
        <v>240</v>
      </c>
      <c r="Q1662" s="99" t="s">
        <v>259</v>
      </c>
      <c r="R1662" s="99">
        <v>8</v>
      </c>
      <c r="S1662" s="99" t="s">
        <v>280</v>
      </c>
      <c r="T1662" s="101" t="s">
        <v>281</v>
      </c>
      <c r="U1662" s="100">
        <v>13.558011110903898</v>
      </c>
    </row>
    <row r="1663" spans="2:21" x14ac:dyDescent="0.25">
      <c r="B1663" s="88" t="str">
        <v/>
      </c>
      <c r="C1663" s="88" t="str">
        <v/>
      </c>
      <c r="D1663" s="88" t="str">
        <v/>
      </c>
      <c r="F1663" s="102" t="str">
        <v/>
      </c>
      <c r="O1663" s="99">
        <v>49</v>
      </c>
      <c r="P1663" s="99" t="s">
        <v>240</v>
      </c>
      <c r="Q1663" s="99" t="s">
        <v>259</v>
      </c>
      <c r="R1663" s="99">
        <v>9</v>
      </c>
      <c r="S1663" s="99" t="s">
        <v>274</v>
      </c>
      <c r="T1663" s="101" t="s">
        <v>275</v>
      </c>
      <c r="U1663" s="100">
        <v>15.799562480944701</v>
      </c>
    </row>
    <row r="1664" spans="2:21" x14ac:dyDescent="0.25">
      <c r="B1664" s="88" t="str">
        <v/>
      </c>
      <c r="C1664" s="88" t="str">
        <v/>
      </c>
      <c r="D1664" s="88" t="str">
        <v/>
      </c>
      <c r="F1664" s="102" t="str">
        <v/>
      </c>
      <c r="O1664" s="99">
        <v>49</v>
      </c>
      <c r="P1664" s="99" t="s">
        <v>240</v>
      </c>
      <c r="Q1664" s="99" t="s">
        <v>259</v>
      </c>
      <c r="R1664" s="99">
        <v>10</v>
      </c>
      <c r="S1664" s="99" t="s">
        <v>282</v>
      </c>
      <c r="T1664" s="101" t="s">
        <v>283</v>
      </c>
      <c r="U1664" s="100">
        <v>23.295837267428499</v>
      </c>
    </row>
    <row r="1665" spans="2:21" x14ac:dyDescent="0.25">
      <c r="B1665" s="88" t="str">
        <v/>
      </c>
      <c r="C1665" s="88" t="str">
        <v/>
      </c>
      <c r="D1665" s="88" t="str">
        <v/>
      </c>
      <c r="F1665" s="102" t="str">
        <v/>
      </c>
      <c r="O1665" s="99">
        <v>49</v>
      </c>
      <c r="P1665" s="99" t="s">
        <v>240</v>
      </c>
      <c r="Q1665" s="99" t="s">
        <v>259</v>
      </c>
      <c r="R1665" s="99">
        <v>11</v>
      </c>
      <c r="S1665" s="99" t="s">
        <v>276</v>
      </c>
      <c r="T1665" s="101" t="s">
        <v>277</v>
      </c>
      <c r="U1665" s="100">
        <v>23.172796921497298</v>
      </c>
    </row>
    <row r="1666" spans="2:21" x14ac:dyDescent="0.25">
      <c r="B1666" s="88" t="str">
        <v/>
      </c>
      <c r="C1666" s="88" t="str">
        <v/>
      </c>
      <c r="D1666" s="88" t="str">
        <v/>
      </c>
      <c r="F1666" s="102" t="str">
        <v/>
      </c>
      <c r="O1666" s="99">
        <v>49</v>
      </c>
      <c r="P1666" s="99" t="s">
        <v>240</v>
      </c>
      <c r="Q1666" s="99" t="s">
        <v>259</v>
      </c>
      <c r="R1666" s="99">
        <v>12</v>
      </c>
      <c r="S1666" s="99" t="s">
        <v>284</v>
      </c>
      <c r="T1666" s="101" t="s">
        <v>285</v>
      </c>
      <c r="U1666" s="100">
        <v>27.5034551858665</v>
      </c>
    </row>
    <row r="1667" spans="2:21" x14ac:dyDescent="0.25">
      <c r="B1667" s="88" t="str">
        <v/>
      </c>
      <c r="C1667" s="88" t="str">
        <v/>
      </c>
      <c r="D1667" s="88" t="str">
        <v/>
      </c>
      <c r="F1667" s="102" t="str">
        <v/>
      </c>
      <c r="O1667" s="99">
        <v>49</v>
      </c>
      <c r="P1667" s="99" t="s">
        <v>240</v>
      </c>
      <c r="Q1667" s="99" t="s">
        <v>259</v>
      </c>
      <c r="R1667" s="99">
        <v>13</v>
      </c>
      <c r="S1667" s="99" t="s">
        <v>278</v>
      </c>
      <c r="T1667" s="101" t="s">
        <v>279</v>
      </c>
      <c r="U1667" s="100">
        <v>13.4563107412426</v>
      </c>
    </row>
    <row r="1668" spans="2:21" x14ac:dyDescent="0.25">
      <c r="B1668" s="88" t="str">
        <v/>
      </c>
      <c r="C1668" s="88" t="str">
        <v/>
      </c>
      <c r="D1668" s="88" t="str">
        <v/>
      </c>
      <c r="F1668" s="102" t="str">
        <v/>
      </c>
      <c r="O1668" s="99">
        <v>49</v>
      </c>
      <c r="P1668" s="99" t="s">
        <v>240</v>
      </c>
      <c r="Q1668" s="99" t="s">
        <v>259</v>
      </c>
      <c r="R1668" s="99">
        <v>14</v>
      </c>
      <c r="S1668" s="99" t="s">
        <v>286</v>
      </c>
      <c r="T1668" s="101" t="s">
        <v>287</v>
      </c>
      <c r="U1668" s="100">
        <v>17.456227160355699</v>
      </c>
    </row>
    <row r="1669" spans="2:21" x14ac:dyDescent="0.25">
      <c r="B1669" s="88" t="str">
        <v/>
      </c>
      <c r="C1669" s="88" t="str">
        <v/>
      </c>
      <c r="D1669" s="88" t="str">
        <v/>
      </c>
      <c r="F1669" s="102" t="str">
        <v/>
      </c>
      <c r="O1669" s="99">
        <v>50</v>
      </c>
      <c r="P1669" s="99" t="s">
        <v>241</v>
      </c>
      <c r="Q1669" s="99" t="s">
        <v>259</v>
      </c>
      <c r="R1669" s="99">
        <v>1</v>
      </c>
      <c r="S1669" s="99" t="s">
        <v>260</v>
      </c>
      <c r="T1669" s="101" t="s">
        <v>261</v>
      </c>
      <c r="U1669" s="100">
        <v>2.1281931805811598</v>
      </c>
    </row>
    <row r="1670" spans="2:21" x14ac:dyDescent="0.25">
      <c r="B1670" s="88" t="str">
        <v/>
      </c>
      <c r="C1670" s="88" t="str">
        <v/>
      </c>
      <c r="D1670" s="88" t="str">
        <v/>
      </c>
      <c r="F1670" s="102" t="str">
        <v/>
      </c>
      <c r="O1670" s="99">
        <v>50</v>
      </c>
      <c r="P1670" s="99" t="s">
        <v>241</v>
      </c>
      <c r="Q1670" s="99" t="s">
        <v>259</v>
      </c>
      <c r="R1670" s="99">
        <v>2</v>
      </c>
      <c r="S1670" s="99" t="s">
        <v>262</v>
      </c>
      <c r="T1670" s="101" t="s">
        <v>263</v>
      </c>
      <c r="U1670" s="100">
        <v>8.0815795203342606</v>
      </c>
    </row>
    <row r="1671" spans="2:21" x14ac:dyDescent="0.25">
      <c r="B1671" s="88" t="str">
        <v/>
      </c>
      <c r="C1671" s="88" t="str">
        <v/>
      </c>
      <c r="D1671" s="88" t="str">
        <v/>
      </c>
      <c r="F1671" s="102" t="str">
        <v/>
      </c>
      <c r="O1671" s="99">
        <v>50</v>
      </c>
      <c r="P1671" s="99" t="s">
        <v>241</v>
      </c>
      <c r="Q1671" s="99" t="s">
        <v>259</v>
      </c>
      <c r="R1671" s="99">
        <v>3</v>
      </c>
      <c r="S1671" s="99" t="s">
        <v>264</v>
      </c>
      <c r="T1671" s="101" t="s">
        <v>265</v>
      </c>
      <c r="U1671" s="100">
        <v>9.7152122826420193</v>
      </c>
    </row>
    <row r="1672" spans="2:21" x14ac:dyDescent="0.25">
      <c r="B1672" s="88" t="str">
        <v/>
      </c>
      <c r="C1672" s="88" t="str">
        <v/>
      </c>
      <c r="D1672" s="88" t="str">
        <v/>
      </c>
      <c r="F1672" s="102" t="str">
        <v/>
      </c>
      <c r="O1672" s="99">
        <v>50</v>
      </c>
      <c r="P1672" s="99" t="s">
        <v>241</v>
      </c>
      <c r="Q1672" s="99" t="s">
        <v>259</v>
      </c>
      <c r="R1672" s="99">
        <v>4</v>
      </c>
      <c r="S1672" s="99" t="s">
        <v>266</v>
      </c>
      <c r="T1672" s="101" t="s">
        <v>267</v>
      </c>
      <c r="U1672" s="100">
        <v>10.8545485143942</v>
      </c>
    </row>
    <row r="1673" spans="2:21" x14ac:dyDescent="0.25">
      <c r="B1673" s="88" t="str">
        <v/>
      </c>
      <c r="C1673" s="88" t="str">
        <v/>
      </c>
      <c r="D1673" s="88" t="str">
        <v/>
      </c>
      <c r="F1673" s="102" t="str">
        <v/>
      </c>
      <c r="O1673" s="99">
        <v>50</v>
      </c>
      <c r="P1673" s="99" t="s">
        <v>241</v>
      </c>
      <c r="Q1673" s="99" t="s">
        <v>259</v>
      </c>
      <c r="R1673" s="99">
        <v>5</v>
      </c>
      <c r="S1673" s="99" t="s">
        <v>268</v>
      </c>
      <c r="T1673" s="101" t="s">
        <v>269</v>
      </c>
      <c r="U1673" s="100">
        <v>10.142267157459301</v>
      </c>
    </row>
    <row r="1674" spans="2:21" x14ac:dyDescent="0.25">
      <c r="B1674" s="88" t="str">
        <v/>
      </c>
      <c r="C1674" s="88" t="str">
        <v/>
      </c>
      <c r="D1674" s="88" t="str">
        <v/>
      </c>
      <c r="F1674" s="102" t="str">
        <v/>
      </c>
      <c r="O1674" s="99">
        <v>50</v>
      </c>
      <c r="P1674" s="99" t="s">
        <v>241</v>
      </c>
      <c r="Q1674" s="99" t="s">
        <v>259</v>
      </c>
      <c r="R1674" s="99">
        <v>6</v>
      </c>
      <c r="S1674" s="99" t="s">
        <v>270</v>
      </c>
      <c r="T1674" s="101" t="s">
        <v>271</v>
      </c>
      <c r="U1674" s="100">
        <v>13.2743158321107</v>
      </c>
    </row>
    <row r="1675" spans="2:21" x14ac:dyDescent="0.25">
      <c r="B1675" s="88" t="str">
        <v/>
      </c>
      <c r="C1675" s="88" t="str">
        <v/>
      </c>
      <c r="D1675" s="88" t="str">
        <v/>
      </c>
      <c r="F1675" s="102" t="str">
        <v/>
      </c>
      <c r="O1675" s="99">
        <v>50</v>
      </c>
      <c r="P1675" s="99" t="s">
        <v>241</v>
      </c>
      <c r="Q1675" s="99" t="s">
        <v>259</v>
      </c>
      <c r="R1675" s="99">
        <v>7</v>
      </c>
      <c r="S1675" s="99" t="s">
        <v>272</v>
      </c>
      <c r="T1675" s="101" t="s">
        <v>273</v>
      </c>
      <c r="U1675" s="100">
        <v>19.940317474631499</v>
      </c>
    </row>
    <row r="1676" spans="2:21" x14ac:dyDescent="0.25">
      <c r="B1676" s="88" t="str">
        <v/>
      </c>
      <c r="C1676" s="88" t="str">
        <v/>
      </c>
      <c r="D1676" s="88" t="str">
        <v/>
      </c>
      <c r="F1676" s="102" t="str">
        <v/>
      </c>
      <c r="O1676" s="99">
        <v>50</v>
      </c>
      <c r="P1676" s="99" t="s">
        <v>241</v>
      </c>
      <c r="Q1676" s="99" t="s">
        <v>259</v>
      </c>
      <c r="R1676" s="99">
        <v>8</v>
      </c>
      <c r="S1676" s="99" t="s">
        <v>280</v>
      </c>
      <c r="T1676" s="101" t="s">
        <v>281</v>
      </c>
      <c r="U1676" s="100">
        <v>13.558011110903898</v>
      </c>
    </row>
    <row r="1677" spans="2:21" x14ac:dyDescent="0.25">
      <c r="B1677" s="88" t="str">
        <v/>
      </c>
      <c r="C1677" s="88" t="str">
        <v/>
      </c>
      <c r="D1677" s="88" t="str">
        <v/>
      </c>
      <c r="F1677" s="102" t="str">
        <v/>
      </c>
      <c r="O1677" s="99">
        <v>50</v>
      </c>
      <c r="P1677" s="99" t="s">
        <v>241</v>
      </c>
      <c r="Q1677" s="99" t="s">
        <v>259</v>
      </c>
      <c r="R1677" s="99">
        <v>9</v>
      </c>
      <c r="S1677" s="99" t="s">
        <v>274</v>
      </c>
      <c r="T1677" s="101" t="s">
        <v>275</v>
      </c>
      <c r="U1677" s="100">
        <v>15.799562480944701</v>
      </c>
    </row>
    <row r="1678" spans="2:21" x14ac:dyDescent="0.25">
      <c r="B1678" s="88" t="str">
        <v/>
      </c>
      <c r="C1678" s="88" t="str">
        <v/>
      </c>
      <c r="D1678" s="88" t="str">
        <v/>
      </c>
      <c r="F1678" s="102" t="str">
        <v/>
      </c>
      <c r="O1678" s="99">
        <v>50</v>
      </c>
      <c r="P1678" s="99" t="s">
        <v>241</v>
      </c>
      <c r="Q1678" s="99" t="s">
        <v>259</v>
      </c>
      <c r="R1678" s="99">
        <v>10</v>
      </c>
      <c r="S1678" s="99" t="s">
        <v>282</v>
      </c>
      <c r="T1678" s="101" t="s">
        <v>283</v>
      </c>
      <c r="U1678" s="100">
        <v>23.295837267428499</v>
      </c>
    </row>
    <row r="1679" spans="2:21" x14ac:dyDescent="0.25">
      <c r="B1679" s="88" t="str">
        <v/>
      </c>
      <c r="C1679" s="88" t="str">
        <v/>
      </c>
      <c r="D1679" s="88" t="str">
        <v/>
      </c>
      <c r="F1679" s="102" t="str">
        <v/>
      </c>
      <c r="O1679" s="99">
        <v>50</v>
      </c>
      <c r="P1679" s="99" t="s">
        <v>241</v>
      </c>
      <c r="Q1679" s="99" t="s">
        <v>259</v>
      </c>
      <c r="R1679" s="99">
        <v>11</v>
      </c>
      <c r="S1679" s="99" t="s">
        <v>276</v>
      </c>
      <c r="T1679" s="101" t="s">
        <v>277</v>
      </c>
      <c r="U1679" s="100">
        <v>23.172796921497298</v>
      </c>
    </row>
    <row r="1680" spans="2:21" x14ac:dyDescent="0.25">
      <c r="B1680" s="88" t="str">
        <v/>
      </c>
      <c r="C1680" s="88" t="str">
        <v/>
      </c>
      <c r="D1680" s="88" t="str">
        <v/>
      </c>
      <c r="F1680" s="102" t="str">
        <v/>
      </c>
      <c r="O1680" s="99">
        <v>50</v>
      </c>
      <c r="P1680" s="99" t="s">
        <v>241</v>
      </c>
      <c r="Q1680" s="99" t="s">
        <v>259</v>
      </c>
      <c r="R1680" s="99">
        <v>12</v>
      </c>
      <c r="S1680" s="99" t="s">
        <v>284</v>
      </c>
      <c r="T1680" s="101" t="s">
        <v>285</v>
      </c>
      <c r="U1680" s="100">
        <v>27.5034551858665</v>
      </c>
    </row>
    <row r="1681" spans="2:21" x14ac:dyDescent="0.25">
      <c r="B1681" s="88" t="str">
        <v/>
      </c>
      <c r="C1681" s="88" t="str">
        <v/>
      </c>
      <c r="D1681" s="88" t="str">
        <v/>
      </c>
      <c r="F1681" s="102" t="str">
        <v/>
      </c>
      <c r="O1681" s="99">
        <v>50</v>
      </c>
      <c r="P1681" s="99" t="s">
        <v>241</v>
      </c>
      <c r="Q1681" s="99" t="s">
        <v>259</v>
      </c>
      <c r="R1681" s="99">
        <v>13</v>
      </c>
      <c r="S1681" s="99" t="s">
        <v>278</v>
      </c>
      <c r="T1681" s="101" t="s">
        <v>279</v>
      </c>
      <c r="U1681" s="100">
        <v>13.4563107412426</v>
      </c>
    </row>
    <row r="1682" spans="2:21" x14ac:dyDescent="0.25">
      <c r="B1682" s="88" t="str">
        <v/>
      </c>
      <c r="C1682" s="88" t="str">
        <v/>
      </c>
      <c r="D1682" s="88" t="str">
        <v/>
      </c>
      <c r="F1682" s="102" t="str">
        <v/>
      </c>
      <c r="O1682" s="99">
        <v>50</v>
      </c>
      <c r="P1682" s="99" t="s">
        <v>241</v>
      </c>
      <c r="Q1682" s="99" t="s">
        <v>259</v>
      </c>
      <c r="R1682" s="99">
        <v>14</v>
      </c>
      <c r="S1682" s="99" t="s">
        <v>286</v>
      </c>
      <c r="T1682" s="101" t="s">
        <v>287</v>
      </c>
      <c r="U1682" s="100">
        <v>17.456227160355699</v>
      </c>
    </row>
    <row r="1683" spans="2:21" x14ac:dyDescent="0.25">
      <c r="B1683" s="88" t="str">
        <v/>
      </c>
      <c r="C1683" s="88" t="str">
        <v/>
      </c>
      <c r="D1683" s="88" t="str">
        <v/>
      </c>
      <c r="F1683" s="88" t="str">
        <v/>
      </c>
      <c r="O1683" s="138">
        <v>1</v>
      </c>
      <c r="P1683" s="138" t="s">
        <v>164</v>
      </c>
      <c r="Q1683" s="138" t="s">
        <v>415</v>
      </c>
      <c r="R1683" s="138">
        <v>1</v>
      </c>
      <c r="S1683" s="138" t="s">
        <v>416</v>
      </c>
      <c r="T1683" s="138" t="s">
        <v>434</v>
      </c>
      <c r="U1683" s="139">
        <v>53.75</v>
      </c>
    </row>
    <row r="1684" spans="2:21" x14ac:dyDescent="0.25">
      <c r="B1684" s="88" t="str">
        <v/>
      </c>
      <c r="C1684" s="88" t="str">
        <v/>
      </c>
      <c r="D1684" s="88" t="str">
        <v/>
      </c>
      <c r="F1684" s="88" t="str">
        <v/>
      </c>
      <c r="O1684" s="138">
        <v>1</v>
      </c>
      <c r="P1684" s="138" t="s">
        <v>164</v>
      </c>
      <c r="Q1684" s="138" t="s">
        <v>415</v>
      </c>
      <c r="R1684" s="138">
        <v>2</v>
      </c>
      <c r="S1684" s="138" t="s">
        <v>417</v>
      </c>
      <c r="T1684" s="138" t="s">
        <v>435</v>
      </c>
      <c r="U1684" s="139">
        <v>49.85</v>
      </c>
    </row>
    <row r="1685" spans="2:21" x14ac:dyDescent="0.25">
      <c r="B1685" s="88" t="str">
        <v/>
      </c>
      <c r="C1685" s="88" t="str">
        <v/>
      </c>
      <c r="D1685" s="88" t="str">
        <v/>
      </c>
      <c r="F1685" s="88" t="str">
        <v/>
      </c>
      <c r="O1685" s="138">
        <v>1</v>
      </c>
      <c r="P1685" s="138" t="s">
        <v>164</v>
      </c>
      <c r="Q1685" s="138" t="s">
        <v>415</v>
      </c>
      <c r="R1685" s="138">
        <v>3</v>
      </c>
      <c r="S1685" s="138" t="s">
        <v>418</v>
      </c>
      <c r="T1685" s="138" t="s">
        <v>252</v>
      </c>
      <c r="U1685" s="139">
        <v>64.97</v>
      </c>
    </row>
    <row r="1686" spans="2:21" x14ac:dyDescent="0.25">
      <c r="B1686" s="88" t="str">
        <v/>
      </c>
      <c r="C1686" s="88" t="str">
        <v/>
      </c>
      <c r="D1686" s="88" t="str">
        <v/>
      </c>
      <c r="F1686" s="88" t="str">
        <v/>
      </c>
      <c r="O1686" s="138">
        <v>1</v>
      </c>
      <c r="P1686" s="138" t="s">
        <v>164</v>
      </c>
      <c r="Q1686" s="138" t="s">
        <v>415</v>
      </c>
      <c r="R1686" s="138">
        <v>4</v>
      </c>
      <c r="S1686" s="138" t="s">
        <v>419</v>
      </c>
      <c r="T1686" s="138" t="s">
        <v>436</v>
      </c>
      <c r="U1686" s="139">
        <v>50.28</v>
      </c>
    </row>
    <row r="1687" spans="2:21" x14ac:dyDescent="0.25">
      <c r="B1687" s="88" t="str">
        <v/>
      </c>
      <c r="C1687" s="88" t="str">
        <v/>
      </c>
      <c r="D1687" s="88" t="str">
        <v/>
      </c>
      <c r="F1687" s="88" t="str">
        <v/>
      </c>
      <c r="O1687" s="138">
        <v>1</v>
      </c>
      <c r="P1687" s="138" t="s">
        <v>164</v>
      </c>
      <c r="Q1687" s="138" t="s">
        <v>415</v>
      </c>
      <c r="R1687" s="138">
        <v>5</v>
      </c>
      <c r="S1687" s="138" t="s">
        <v>420</v>
      </c>
      <c r="T1687" s="138" t="s">
        <v>252</v>
      </c>
      <c r="U1687" s="139">
        <v>65.930000000000007</v>
      </c>
    </row>
    <row r="1688" spans="2:21" x14ac:dyDescent="0.25">
      <c r="B1688" s="88" t="str">
        <v/>
      </c>
      <c r="C1688" s="88" t="str">
        <v/>
      </c>
      <c r="D1688" s="88" t="str">
        <v/>
      </c>
      <c r="F1688" s="88" t="str">
        <v/>
      </c>
      <c r="O1688" s="138">
        <v>1</v>
      </c>
      <c r="P1688" s="138" t="s">
        <v>164</v>
      </c>
      <c r="Q1688" s="138" t="s">
        <v>415</v>
      </c>
      <c r="R1688" s="138">
        <v>6</v>
      </c>
      <c r="S1688" s="138" t="s">
        <v>421</v>
      </c>
      <c r="T1688" s="138" t="s">
        <v>244</v>
      </c>
      <c r="U1688" s="139">
        <v>44.04</v>
      </c>
    </row>
    <row r="1689" spans="2:21" x14ac:dyDescent="0.25">
      <c r="B1689" s="88" t="str">
        <v/>
      </c>
      <c r="C1689" s="88" t="str">
        <v/>
      </c>
      <c r="D1689" s="88" t="str">
        <v/>
      </c>
      <c r="F1689" s="88" t="str">
        <v/>
      </c>
      <c r="O1689" s="138">
        <v>1</v>
      </c>
      <c r="P1689" s="138" t="s">
        <v>164</v>
      </c>
      <c r="Q1689" s="138" t="s">
        <v>415</v>
      </c>
      <c r="R1689" s="138">
        <v>7</v>
      </c>
      <c r="S1689" s="138" t="s">
        <v>422</v>
      </c>
      <c r="T1689" s="138" t="s">
        <v>437</v>
      </c>
      <c r="U1689" s="139">
        <v>71.569999999999993</v>
      </c>
    </row>
    <row r="1690" spans="2:21" x14ac:dyDescent="0.25">
      <c r="B1690" s="88" t="str">
        <v/>
      </c>
      <c r="C1690" s="88" t="str">
        <v/>
      </c>
      <c r="D1690" s="88" t="str">
        <v/>
      </c>
      <c r="F1690" s="88" t="str">
        <v/>
      </c>
      <c r="O1690" s="138">
        <v>1</v>
      </c>
      <c r="P1690" s="138" t="s">
        <v>164</v>
      </c>
      <c r="Q1690" s="138" t="s">
        <v>415</v>
      </c>
      <c r="R1690" s="138">
        <v>8</v>
      </c>
      <c r="S1690" s="138" t="s">
        <v>423</v>
      </c>
      <c r="T1690" s="138" t="s">
        <v>438</v>
      </c>
      <c r="U1690" s="139">
        <v>44.61</v>
      </c>
    </row>
    <row r="1691" spans="2:21" x14ac:dyDescent="0.25">
      <c r="B1691" s="88" t="str">
        <v/>
      </c>
      <c r="C1691" s="88" t="str">
        <v/>
      </c>
      <c r="D1691" s="88" t="str">
        <v/>
      </c>
      <c r="F1691" s="88" t="str">
        <v/>
      </c>
      <c r="O1691" s="138">
        <v>1</v>
      </c>
      <c r="P1691" s="138" t="s">
        <v>164</v>
      </c>
      <c r="Q1691" s="138" t="s">
        <v>415</v>
      </c>
      <c r="R1691" s="138">
        <v>9</v>
      </c>
      <c r="S1691" s="138" t="s">
        <v>424</v>
      </c>
      <c r="T1691" s="138" t="s">
        <v>246</v>
      </c>
      <c r="U1691" s="139">
        <v>48.9</v>
      </c>
    </row>
    <row r="1692" spans="2:21" x14ac:dyDescent="0.25">
      <c r="B1692" s="88" t="str">
        <v/>
      </c>
      <c r="C1692" s="88" t="str">
        <v/>
      </c>
      <c r="D1692" s="88" t="str">
        <v/>
      </c>
      <c r="F1692" s="88" t="str">
        <v/>
      </c>
      <c r="O1692" s="138">
        <v>1</v>
      </c>
      <c r="P1692" s="138" t="s">
        <v>164</v>
      </c>
      <c r="Q1692" s="138" t="s">
        <v>415</v>
      </c>
      <c r="R1692" s="138">
        <v>10</v>
      </c>
      <c r="S1692" s="138" t="s">
        <v>425</v>
      </c>
      <c r="T1692" s="138" t="s">
        <v>439</v>
      </c>
      <c r="U1692" s="139">
        <v>59.65</v>
      </c>
    </row>
    <row r="1693" spans="2:21" x14ac:dyDescent="0.25">
      <c r="B1693" s="88" t="str">
        <v/>
      </c>
      <c r="C1693" s="88" t="str">
        <v/>
      </c>
      <c r="D1693" s="88" t="str">
        <v/>
      </c>
      <c r="F1693" s="88" t="str">
        <v/>
      </c>
      <c r="O1693" s="138">
        <v>1</v>
      </c>
      <c r="P1693" s="138" t="s">
        <v>164</v>
      </c>
      <c r="Q1693" s="138" t="s">
        <v>415</v>
      </c>
      <c r="R1693" s="138">
        <v>11</v>
      </c>
      <c r="S1693" s="138" t="s">
        <v>426</v>
      </c>
      <c r="T1693" s="138" t="s">
        <v>440</v>
      </c>
      <c r="U1693" s="139">
        <v>46.92</v>
      </c>
    </row>
    <row r="1694" spans="2:21" x14ac:dyDescent="0.25">
      <c r="B1694" s="88" t="str">
        <v/>
      </c>
      <c r="C1694" s="88" t="str">
        <v/>
      </c>
      <c r="D1694" s="88" t="str">
        <v/>
      </c>
      <c r="F1694" s="88" t="str">
        <v/>
      </c>
      <c r="O1694" s="138">
        <v>1</v>
      </c>
      <c r="P1694" s="138" t="s">
        <v>164</v>
      </c>
      <c r="Q1694" s="138" t="s">
        <v>415</v>
      </c>
      <c r="R1694" s="138">
        <v>12</v>
      </c>
      <c r="S1694" s="138" t="s">
        <v>427</v>
      </c>
      <c r="T1694" s="138" t="s">
        <v>441</v>
      </c>
      <c r="U1694" s="139">
        <v>51.54</v>
      </c>
    </row>
    <row r="1695" spans="2:21" x14ac:dyDescent="0.25">
      <c r="B1695" s="88" t="str">
        <v/>
      </c>
      <c r="C1695" s="88" t="str">
        <v/>
      </c>
      <c r="D1695" s="88" t="str">
        <v/>
      </c>
      <c r="F1695" s="88" t="str">
        <v/>
      </c>
      <c r="O1695" s="138">
        <v>1</v>
      </c>
      <c r="P1695" s="138" t="s">
        <v>164</v>
      </c>
      <c r="Q1695" s="138" t="s">
        <v>415</v>
      </c>
      <c r="R1695" s="138">
        <v>13</v>
      </c>
      <c r="S1695" s="138" t="s">
        <v>428</v>
      </c>
      <c r="T1695" s="138" t="s">
        <v>442</v>
      </c>
      <c r="U1695" s="139">
        <v>48.51</v>
      </c>
    </row>
    <row r="1696" spans="2:21" x14ac:dyDescent="0.25">
      <c r="B1696" s="88" t="str">
        <v/>
      </c>
      <c r="C1696" s="88" t="str">
        <v/>
      </c>
      <c r="D1696" s="88" t="str">
        <v/>
      </c>
      <c r="F1696" s="88" t="str">
        <v/>
      </c>
      <c r="O1696" s="138">
        <v>1</v>
      </c>
      <c r="P1696" s="138" t="s">
        <v>164</v>
      </c>
      <c r="Q1696" s="138" t="s">
        <v>415</v>
      </c>
      <c r="R1696" s="138">
        <v>14</v>
      </c>
      <c r="S1696" s="138" t="s">
        <v>429</v>
      </c>
      <c r="T1696" s="138" t="s">
        <v>443</v>
      </c>
      <c r="U1696" s="139">
        <v>45.7</v>
      </c>
    </row>
    <row r="1697" spans="2:21" x14ac:dyDescent="0.25">
      <c r="B1697" s="88" t="str">
        <v/>
      </c>
      <c r="C1697" s="88" t="str">
        <v/>
      </c>
      <c r="D1697" s="88" t="str">
        <v/>
      </c>
      <c r="F1697" s="88" t="str">
        <v/>
      </c>
      <c r="O1697" s="138">
        <v>1</v>
      </c>
      <c r="P1697" s="138" t="s">
        <v>164</v>
      </c>
      <c r="Q1697" s="138" t="s">
        <v>415</v>
      </c>
      <c r="R1697" s="138">
        <v>15</v>
      </c>
      <c r="S1697" s="138" t="s">
        <v>430</v>
      </c>
      <c r="T1697" s="138" t="s">
        <v>444</v>
      </c>
      <c r="U1697" s="138">
        <v>49.91</v>
      </c>
    </row>
    <row r="1698" spans="2:21" x14ac:dyDescent="0.25">
      <c r="B1698" s="88" t="str">
        <v/>
      </c>
      <c r="C1698" s="88" t="str">
        <v/>
      </c>
      <c r="D1698" s="88" t="str">
        <v/>
      </c>
      <c r="F1698" s="88" t="str">
        <v/>
      </c>
      <c r="O1698" s="138">
        <v>1</v>
      </c>
      <c r="P1698" s="138" t="s">
        <v>164</v>
      </c>
      <c r="Q1698" s="138" t="s">
        <v>431</v>
      </c>
      <c r="R1698" s="138">
        <v>1</v>
      </c>
      <c r="S1698" s="138" t="s">
        <v>432</v>
      </c>
      <c r="T1698" s="138" t="s">
        <v>445</v>
      </c>
      <c r="U1698" s="138">
        <v>67.83</v>
      </c>
    </row>
    <row r="1699" spans="2:21" x14ac:dyDescent="0.25">
      <c r="B1699" s="88" t="str">
        <v/>
      </c>
      <c r="C1699" s="88" t="str">
        <v/>
      </c>
      <c r="D1699" s="88" t="str">
        <v/>
      </c>
      <c r="F1699" s="88" t="str">
        <v/>
      </c>
      <c r="O1699" s="138">
        <v>1</v>
      </c>
      <c r="P1699" s="138" t="s">
        <v>164</v>
      </c>
      <c r="Q1699" s="138" t="s">
        <v>431</v>
      </c>
      <c r="R1699" s="138">
        <v>2</v>
      </c>
      <c r="S1699" s="138" t="s">
        <v>433</v>
      </c>
      <c r="T1699" s="138" t="s">
        <v>446</v>
      </c>
      <c r="U1699" s="138">
        <v>60.04</v>
      </c>
    </row>
    <row r="1700" spans="2:21" x14ac:dyDescent="0.25">
      <c r="B1700" s="88" t="str">
        <v/>
      </c>
      <c r="C1700" s="88" t="str">
        <v/>
      </c>
      <c r="D1700" s="88" t="str">
        <v/>
      </c>
      <c r="F1700" s="88" t="str">
        <v/>
      </c>
      <c r="O1700" s="138">
        <v>2</v>
      </c>
      <c r="P1700" s="138" t="s">
        <v>193</v>
      </c>
      <c r="Q1700" s="138" t="s">
        <v>415</v>
      </c>
      <c r="R1700" s="138">
        <v>1</v>
      </c>
      <c r="S1700" s="138" t="s">
        <v>416</v>
      </c>
      <c r="T1700" s="138" t="s">
        <v>434</v>
      </c>
      <c r="U1700" s="139">
        <v>53.75</v>
      </c>
    </row>
    <row r="1701" spans="2:21" x14ac:dyDescent="0.25">
      <c r="B1701" s="88" t="str">
        <v/>
      </c>
      <c r="C1701" s="88" t="str">
        <v/>
      </c>
      <c r="D1701" s="88" t="str">
        <v/>
      </c>
      <c r="F1701" s="88" t="str">
        <v/>
      </c>
      <c r="O1701" s="138">
        <v>2</v>
      </c>
      <c r="P1701" s="138" t="s">
        <v>193</v>
      </c>
      <c r="Q1701" s="138" t="s">
        <v>415</v>
      </c>
      <c r="R1701" s="138">
        <v>2</v>
      </c>
      <c r="S1701" s="138" t="s">
        <v>417</v>
      </c>
      <c r="T1701" s="138" t="s">
        <v>435</v>
      </c>
      <c r="U1701" s="139">
        <v>49.85</v>
      </c>
    </row>
    <row r="1702" spans="2:21" x14ac:dyDescent="0.25">
      <c r="B1702" s="88" t="str">
        <v/>
      </c>
      <c r="C1702" s="88" t="str">
        <v/>
      </c>
      <c r="D1702" s="88" t="str">
        <v/>
      </c>
      <c r="F1702" s="88" t="str">
        <v/>
      </c>
      <c r="O1702" s="138">
        <v>2</v>
      </c>
      <c r="P1702" s="138" t="s">
        <v>193</v>
      </c>
      <c r="Q1702" s="138" t="s">
        <v>415</v>
      </c>
      <c r="R1702" s="138">
        <v>3</v>
      </c>
      <c r="S1702" s="138" t="s">
        <v>418</v>
      </c>
      <c r="T1702" s="138" t="s">
        <v>252</v>
      </c>
      <c r="U1702" s="139">
        <v>64.97</v>
      </c>
    </row>
    <row r="1703" spans="2:21" x14ac:dyDescent="0.25">
      <c r="B1703" s="88" t="str">
        <v/>
      </c>
      <c r="C1703" s="88" t="str">
        <v/>
      </c>
      <c r="D1703" s="88" t="str">
        <v/>
      </c>
      <c r="F1703" s="88" t="str">
        <v/>
      </c>
      <c r="O1703" s="138">
        <v>2</v>
      </c>
      <c r="P1703" s="138" t="s">
        <v>193</v>
      </c>
      <c r="Q1703" s="138" t="s">
        <v>415</v>
      </c>
      <c r="R1703" s="138">
        <v>4</v>
      </c>
      <c r="S1703" s="138" t="s">
        <v>419</v>
      </c>
      <c r="T1703" s="138" t="s">
        <v>436</v>
      </c>
      <c r="U1703" s="139">
        <v>50.28</v>
      </c>
    </row>
    <row r="1704" spans="2:21" x14ac:dyDescent="0.25">
      <c r="B1704" s="88" t="str">
        <v/>
      </c>
      <c r="C1704" s="88" t="str">
        <v/>
      </c>
      <c r="D1704" s="88" t="str">
        <v/>
      </c>
      <c r="F1704" s="88" t="str">
        <v/>
      </c>
      <c r="O1704" s="138">
        <v>2</v>
      </c>
      <c r="P1704" s="138" t="s">
        <v>193</v>
      </c>
      <c r="Q1704" s="138" t="s">
        <v>415</v>
      </c>
      <c r="R1704" s="138">
        <v>5</v>
      </c>
      <c r="S1704" s="138" t="s">
        <v>420</v>
      </c>
      <c r="T1704" s="138" t="s">
        <v>252</v>
      </c>
      <c r="U1704" s="139">
        <v>65.930000000000007</v>
      </c>
    </row>
    <row r="1705" spans="2:21" x14ac:dyDescent="0.25">
      <c r="B1705" s="88" t="str">
        <v/>
      </c>
      <c r="C1705" s="88" t="str">
        <v/>
      </c>
      <c r="D1705" s="88" t="str">
        <v/>
      </c>
      <c r="F1705" s="88" t="str">
        <v/>
      </c>
      <c r="O1705" s="138">
        <v>2</v>
      </c>
      <c r="P1705" s="138" t="s">
        <v>193</v>
      </c>
      <c r="Q1705" s="138" t="s">
        <v>415</v>
      </c>
      <c r="R1705" s="138">
        <v>6</v>
      </c>
      <c r="S1705" s="138" t="s">
        <v>421</v>
      </c>
      <c r="T1705" s="138" t="s">
        <v>244</v>
      </c>
      <c r="U1705" s="139">
        <v>44.04</v>
      </c>
    </row>
    <row r="1706" spans="2:21" x14ac:dyDescent="0.25">
      <c r="B1706" s="88" t="str">
        <v/>
      </c>
      <c r="C1706" s="88" t="str">
        <v/>
      </c>
      <c r="D1706" s="88" t="str">
        <v/>
      </c>
      <c r="F1706" s="88" t="str">
        <v/>
      </c>
      <c r="O1706" s="138">
        <v>2</v>
      </c>
      <c r="P1706" s="138" t="s">
        <v>193</v>
      </c>
      <c r="Q1706" s="138" t="s">
        <v>415</v>
      </c>
      <c r="R1706" s="138">
        <v>7</v>
      </c>
      <c r="S1706" s="138" t="s">
        <v>422</v>
      </c>
      <c r="T1706" s="138" t="s">
        <v>437</v>
      </c>
      <c r="U1706" s="139">
        <v>71.569999999999993</v>
      </c>
    </row>
    <row r="1707" spans="2:21" x14ac:dyDescent="0.25">
      <c r="B1707" s="88" t="str">
        <v/>
      </c>
      <c r="C1707" s="88" t="str">
        <v/>
      </c>
      <c r="D1707" s="88" t="str">
        <v/>
      </c>
      <c r="F1707" s="88" t="str">
        <v/>
      </c>
      <c r="O1707" s="138">
        <v>2</v>
      </c>
      <c r="P1707" s="138" t="s">
        <v>193</v>
      </c>
      <c r="Q1707" s="138" t="s">
        <v>415</v>
      </c>
      <c r="R1707" s="138">
        <v>8</v>
      </c>
      <c r="S1707" s="138" t="s">
        <v>423</v>
      </c>
      <c r="T1707" s="138" t="s">
        <v>438</v>
      </c>
      <c r="U1707" s="139">
        <v>44.61</v>
      </c>
    </row>
    <row r="1708" spans="2:21" x14ac:dyDescent="0.25">
      <c r="B1708" s="88" t="str">
        <v/>
      </c>
      <c r="C1708" s="88" t="str">
        <v/>
      </c>
      <c r="D1708" s="88" t="str">
        <v/>
      </c>
      <c r="F1708" s="88" t="str">
        <v/>
      </c>
      <c r="O1708" s="138">
        <v>2</v>
      </c>
      <c r="P1708" s="138" t="s">
        <v>193</v>
      </c>
      <c r="Q1708" s="138" t="s">
        <v>415</v>
      </c>
      <c r="R1708" s="138">
        <v>9</v>
      </c>
      <c r="S1708" s="138" t="s">
        <v>424</v>
      </c>
      <c r="T1708" s="138" t="s">
        <v>246</v>
      </c>
      <c r="U1708" s="139">
        <v>48.9</v>
      </c>
    </row>
    <row r="1709" spans="2:21" x14ac:dyDescent="0.25">
      <c r="B1709" s="88" t="str">
        <v/>
      </c>
      <c r="C1709" s="88" t="str">
        <v/>
      </c>
      <c r="D1709" s="88" t="str">
        <v/>
      </c>
      <c r="F1709" s="88" t="str">
        <v/>
      </c>
      <c r="O1709" s="138">
        <v>2</v>
      </c>
      <c r="P1709" s="138" t="s">
        <v>193</v>
      </c>
      <c r="Q1709" s="138" t="s">
        <v>415</v>
      </c>
      <c r="R1709" s="138">
        <v>10</v>
      </c>
      <c r="S1709" s="138" t="s">
        <v>425</v>
      </c>
      <c r="T1709" s="138" t="s">
        <v>439</v>
      </c>
      <c r="U1709" s="139">
        <v>59.65</v>
      </c>
    </row>
    <row r="1710" spans="2:21" x14ac:dyDescent="0.25">
      <c r="B1710" s="88" t="str">
        <v/>
      </c>
      <c r="C1710" s="88" t="str">
        <v/>
      </c>
      <c r="D1710" s="88" t="str">
        <v/>
      </c>
      <c r="F1710" s="88" t="str">
        <v/>
      </c>
      <c r="O1710" s="138">
        <v>2</v>
      </c>
      <c r="P1710" s="138" t="s">
        <v>193</v>
      </c>
      <c r="Q1710" s="138" t="s">
        <v>415</v>
      </c>
      <c r="R1710" s="138">
        <v>11</v>
      </c>
      <c r="S1710" s="138" t="s">
        <v>426</v>
      </c>
      <c r="T1710" s="138" t="s">
        <v>440</v>
      </c>
      <c r="U1710" s="139">
        <v>46.92</v>
      </c>
    </row>
    <row r="1711" spans="2:21" x14ac:dyDescent="0.25">
      <c r="B1711" s="88" t="str">
        <v/>
      </c>
      <c r="C1711" s="88" t="str">
        <v/>
      </c>
      <c r="D1711" s="88" t="str">
        <v/>
      </c>
      <c r="F1711" s="88" t="str">
        <v/>
      </c>
      <c r="O1711" s="138">
        <v>2</v>
      </c>
      <c r="P1711" s="138" t="s">
        <v>193</v>
      </c>
      <c r="Q1711" s="138" t="s">
        <v>415</v>
      </c>
      <c r="R1711" s="138">
        <v>12</v>
      </c>
      <c r="S1711" s="138" t="s">
        <v>427</v>
      </c>
      <c r="T1711" s="138" t="s">
        <v>441</v>
      </c>
      <c r="U1711" s="139">
        <v>51.54</v>
      </c>
    </row>
    <row r="1712" spans="2:21" x14ac:dyDescent="0.25">
      <c r="B1712" s="88" t="str">
        <v/>
      </c>
      <c r="C1712" s="88" t="str">
        <v/>
      </c>
      <c r="D1712" s="88" t="str">
        <v/>
      </c>
      <c r="F1712" s="88" t="str">
        <v/>
      </c>
      <c r="O1712" s="138">
        <v>2</v>
      </c>
      <c r="P1712" s="138" t="s">
        <v>193</v>
      </c>
      <c r="Q1712" s="138" t="s">
        <v>415</v>
      </c>
      <c r="R1712" s="138">
        <v>13</v>
      </c>
      <c r="S1712" s="138" t="s">
        <v>428</v>
      </c>
      <c r="T1712" s="138" t="s">
        <v>442</v>
      </c>
      <c r="U1712" s="139">
        <v>48.51</v>
      </c>
    </row>
    <row r="1713" spans="2:21" x14ac:dyDescent="0.25">
      <c r="B1713" s="88" t="str">
        <v/>
      </c>
      <c r="C1713" s="88" t="str">
        <v/>
      </c>
      <c r="D1713" s="88" t="str">
        <v/>
      </c>
      <c r="F1713" s="88" t="str">
        <v/>
      </c>
      <c r="O1713" s="138">
        <v>2</v>
      </c>
      <c r="P1713" s="138" t="s">
        <v>193</v>
      </c>
      <c r="Q1713" s="138" t="s">
        <v>415</v>
      </c>
      <c r="R1713" s="138">
        <v>14</v>
      </c>
      <c r="S1713" s="138" t="s">
        <v>429</v>
      </c>
      <c r="T1713" s="138" t="s">
        <v>443</v>
      </c>
      <c r="U1713" s="139">
        <v>45.7</v>
      </c>
    </row>
    <row r="1714" spans="2:21" x14ac:dyDescent="0.25">
      <c r="B1714" s="88" t="str">
        <v/>
      </c>
      <c r="C1714" s="88" t="str">
        <v/>
      </c>
      <c r="D1714" s="88" t="str">
        <v/>
      </c>
      <c r="F1714" s="88" t="str">
        <v/>
      </c>
      <c r="O1714" s="138">
        <v>2</v>
      </c>
      <c r="P1714" s="138" t="s">
        <v>193</v>
      </c>
      <c r="Q1714" s="138" t="s">
        <v>415</v>
      </c>
      <c r="R1714" s="138">
        <v>15</v>
      </c>
      <c r="S1714" s="138" t="s">
        <v>430</v>
      </c>
      <c r="T1714" s="138" t="s">
        <v>444</v>
      </c>
      <c r="U1714" s="138">
        <v>49.91</v>
      </c>
    </row>
    <row r="1715" spans="2:21" x14ac:dyDescent="0.25">
      <c r="B1715" s="88" t="str">
        <v/>
      </c>
      <c r="C1715" s="88" t="str">
        <v/>
      </c>
      <c r="D1715" s="88" t="str">
        <v/>
      </c>
      <c r="F1715" s="88" t="str">
        <v/>
      </c>
      <c r="O1715" s="138">
        <v>2</v>
      </c>
      <c r="P1715" s="138" t="s">
        <v>193</v>
      </c>
      <c r="Q1715" s="138" t="s">
        <v>431</v>
      </c>
      <c r="R1715" s="138">
        <v>1</v>
      </c>
      <c r="S1715" s="138" t="s">
        <v>432</v>
      </c>
      <c r="T1715" s="138" t="s">
        <v>445</v>
      </c>
      <c r="U1715" s="138">
        <v>67.83</v>
      </c>
    </row>
    <row r="1716" spans="2:21" x14ac:dyDescent="0.25">
      <c r="B1716" s="88" t="str">
        <v/>
      </c>
      <c r="C1716" s="88" t="str">
        <v/>
      </c>
      <c r="D1716" s="88" t="str">
        <v/>
      </c>
      <c r="F1716" s="88" t="str">
        <v/>
      </c>
      <c r="O1716" s="138">
        <v>2</v>
      </c>
      <c r="P1716" s="138" t="s">
        <v>193</v>
      </c>
      <c r="Q1716" s="138" t="s">
        <v>431</v>
      </c>
      <c r="R1716" s="138">
        <v>2</v>
      </c>
      <c r="S1716" s="138" t="s">
        <v>433</v>
      </c>
      <c r="T1716" s="138" t="s">
        <v>446</v>
      </c>
      <c r="U1716" s="138">
        <v>60.04</v>
      </c>
    </row>
    <row r="1717" spans="2:21" x14ac:dyDescent="0.25">
      <c r="B1717" s="88" t="str">
        <v/>
      </c>
      <c r="C1717" s="88" t="str">
        <v/>
      </c>
      <c r="D1717" s="88" t="str">
        <v/>
      </c>
      <c r="F1717" s="88" t="str">
        <v/>
      </c>
      <c r="O1717" s="138">
        <v>3</v>
      </c>
      <c r="P1717" s="138" t="s">
        <v>194</v>
      </c>
      <c r="Q1717" s="138" t="s">
        <v>415</v>
      </c>
      <c r="R1717" s="138">
        <v>1</v>
      </c>
      <c r="S1717" s="138" t="s">
        <v>416</v>
      </c>
      <c r="T1717" s="138" t="s">
        <v>434</v>
      </c>
      <c r="U1717" s="139">
        <v>53.75</v>
      </c>
    </row>
    <row r="1718" spans="2:21" x14ac:dyDescent="0.25">
      <c r="B1718" s="88" t="str">
        <v/>
      </c>
      <c r="C1718" s="88" t="str">
        <v/>
      </c>
      <c r="D1718" s="88" t="str">
        <v/>
      </c>
      <c r="F1718" s="88" t="str">
        <v/>
      </c>
      <c r="O1718" s="138">
        <v>3</v>
      </c>
      <c r="P1718" s="138" t="s">
        <v>194</v>
      </c>
      <c r="Q1718" s="138" t="s">
        <v>415</v>
      </c>
      <c r="R1718" s="138">
        <v>2</v>
      </c>
      <c r="S1718" s="138" t="s">
        <v>417</v>
      </c>
      <c r="T1718" s="138" t="s">
        <v>435</v>
      </c>
      <c r="U1718" s="139">
        <v>49.85</v>
      </c>
    </row>
    <row r="1719" spans="2:21" x14ac:dyDescent="0.25">
      <c r="B1719" s="88" t="str">
        <v/>
      </c>
      <c r="C1719" s="88" t="str">
        <v/>
      </c>
      <c r="D1719" s="88" t="str">
        <v/>
      </c>
      <c r="F1719" s="88" t="str">
        <v/>
      </c>
      <c r="O1719" s="138">
        <v>3</v>
      </c>
      <c r="P1719" s="138" t="s">
        <v>194</v>
      </c>
      <c r="Q1719" s="138" t="s">
        <v>415</v>
      </c>
      <c r="R1719" s="138">
        <v>3</v>
      </c>
      <c r="S1719" s="138" t="s">
        <v>418</v>
      </c>
      <c r="T1719" s="138" t="s">
        <v>252</v>
      </c>
      <c r="U1719" s="139">
        <v>64.97</v>
      </c>
    </row>
    <row r="1720" spans="2:21" x14ac:dyDescent="0.25">
      <c r="B1720" s="88" t="str">
        <v/>
      </c>
      <c r="C1720" s="88" t="str">
        <v/>
      </c>
      <c r="D1720" s="88" t="str">
        <v/>
      </c>
      <c r="F1720" s="88" t="str">
        <v/>
      </c>
      <c r="O1720" s="138">
        <v>3</v>
      </c>
      <c r="P1720" s="138" t="s">
        <v>194</v>
      </c>
      <c r="Q1720" s="138" t="s">
        <v>415</v>
      </c>
      <c r="R1720" s="138">
        <v>4</v>
      </c>
      <c r="S1720" s="138" t="s">
        <v>419</v>
      </c>
      <c r="T1720" s="138" t="s">
        <v>436</v>
      </c>
      <c r="U1720" s="139">
        <v>50.28</v>
      </c>
    </row>
    <row r="1721" spans="2:21" x14ac:dyDescent="0.25">
      <c r="B1721" s="88" t="str">
        <v/>
      </c>
      <c r="C1721" s="88" t="str">
        <v/>
      </c>
      <c r="D1721" s="88" t="str">
        <v/>
      </c>
      <c r="F1721" s="88" t="str">
        <v/>
      </c>
      <c r="O1721" s="138">
        <v>3</v>
      </c>
      <c r="P1721" s="138" t="s">
        <v>194</v>
      </c>
      <c r="Q1721" s="138" t="s">
        <v>415</v>
      </c>
      <c r="R1721" s="138">
        <v>5</v>
      </c>
      <c r="S1721" s="138" t="s">
        <v>420</v>
      </c>
      <c r="T1721" s="138" t="s">
        <v>252</v>
      </c>
      <c r="U1721" s="139">
        <v>65.930000000000007</v>
      </c>
    </row>
    <row r="1722" spans="2:21" x14ac:dyDescent="0.25">
      <c r="B1722" s="88" t="str">
        <v/>
      </c>
      <c r="C1722" s="88" t="str">
        <v/>
      </c>
      <c r="D1722" s="88" t="str">
        <v/>
      </c>
      <c r="F1722" s="88" t="str">
        <v/>
      </c>
      <c r="O1722" s="138">
        <v>3</v>
      </c>
      <c r="P1722" s="138" t="s">
        <v>194</v>
      </c>
      <c r="Q1722" s="138" t="s">
        <v>415</v>
      </c>
      <c r="R1722" s="138">
        <v>6</v>
      </c>
      <c r="S1722" s="138" t="s">
        <v>421</v>
      </c>
      <c r="T1722" s="138" t="s">
        <v>244</v>
      </c>
      <c r="U1722" s="139">
        <v>44.04</v>
      </c>
    </row>
    <row r="1723" spans="2:21" x14ac:dyDescent="0.25">
      <c r="B1723" s="88" t="str">
        <v/>
      </c>
      <c r="C1723" s="88" t="str">
        <v/>
      </c>
      <c r="D1723" s="88" t="str">
        <v/>
      </c>
      <c r="F1723" s="88" t="str">
        <v/>
      </c>
      <c r="O1723" s="138">
        <v>3</v>
      </c>
      <c r="P1723" s="138" t="s">
        <v>194</v>
      </c>
      <c r="Q1723" s="138" t="s">
        <v>415</v>
      </c>
      <c r="R1723" s="138">
        <v>7</v>
      </c>
      <c r="S1723" s="138" t="s">
        <v>422</v>
      </c>
      <c r="T1723" s="138" t="s">
        <v>437</v>
      </c>
      <c r="U1723" s="139">
        <v>71.569999999999993</v>
      </c>
    </row>
    <row r="1724" spans="2:21" x14ac:dyDescent="0.25">
      <c r="B1724" s="88" t="str">
        <v/>
      </c>
      <c r="C1724" s="88" t="str">
        <v/>
      </c>
      <c r="D1724" s="88" t="str">
        <v/>
      </c>
      <c r="F1724" s="88" t="str">
        <v/>
      </c>
      <c r="O1724" s="138">
        <v>3</v>
      </c>
      <c r="P1724" s="138" t="s">
        <v>194</v>
      </c>
      <c r="Q1724" s="138" t="s">
        <v>415</v>
      </c>
      <c r="R1724" s="138">
        <v>8</v>
      </c>
      <c r="S1724" s="138" t="s">
        <v>423</v>
      </c>
      <c r="T1724" s="138" t="s">
        <v>438</v>
      </c>
      <c r="U1724" s="139">
        <v>44.61</v>
      </c>
    </row>
    <row r="1725" spans="2:21" x14ac:dyDescent="0.25">
      <c r="B1725" s="88" t="str">
        <v/>
      </c>
      <c r="C1725" s="88" t="str">
        <v/>
      </c>
      <c r="D1725" s="88" t="str">
        <v/>
      </c>
      <c r="F1725" s="88" t="str">
        <v/>
      </c>
      <c r="O1725" s="138">
        <v>3</v>
      </c>
      <c r="P1725" s="138" t="s">
        <v>194</v>
      </c>
      <c r="Q1725" s="138" t="s">
        <v>415</v>
      </c>
      <c r="R1725" s="138">
        <v>9</v>
      </c>
      <c r="S1725" s="138" t="s">
        <v>424</v>
      </c>
      <c r="T1725" s="138" t="s">
        <v>246</v>
      </c>
      <c r="U1725" s="139">
        <v>48.9</v>
      </c>
    </row>
    <row r="1726" spans="2:21" x14ac:dyDescent="0.25">
      <c r="B1726" s="88" t="str">
        <v/>
      </c>
      <c r="C1726" s="88" t="str">
        <v/>
      </c>
      <c r="D1726" s="88" t="str">
        <v/>
      </c>
      <c r="F1726" s="88" t="str">
        <v/>
      </c>
      <c r="O1726" s="138">
        <v>3</v>
      </c>
      <c r="P1726" s="138" t="s">
        <v>194</v>
      </c>
      <c r="Q1726" s="138" t="s">
        <v>415</v>
      </c>
      <c r="R1726" s="138">
        <v>10</v>
      </c>
      <c r="S1726" s="138" t="s">
        <v>425</v>
      </c>
      <c r="T1726" s="138" t="s">
        <v>439</v>
      </c>
      <c r="U1726" s="139">
        <v>59.65</v>
      </c>
    </row>
    <row r="1727" spans="2:21" x14ac:dyDescent="0.25">
      <c r="B1727" s="88" t="str">
        <v/>
      </c>
      <c r="C1727" s="88" t="str">
        <v/>
      </c>
      <c r="D1727" s="88" t="str">
        <v/>
      </c>
      <c r="F1727" s="88" t="str">
        <v/>
      </c>
      <c r="O1727" s="138">
        <v>3</v>
      </c>
      <c r="P1727" s="138" t="s">
        <v>194</v>
      </c>
      <c r="Q1727" s="138" t="s">
        <v>415</v>
      </c>
      <c r="R1727" s="138">
        <v>11</v>
      </c>
      <c r="S1727" s="138" t="s">
        <v>426</v>
      </c>
      <c r="T1727" s="138" t="s">
        <v>440</v>
      </c>
      <c r="U1727" s="139">
        <v>46.92</v>
      </c>
    </row>
    <row r="1728" spans="2:21" x14ac:dyDescent="0.25">
      <c r="B1728" s="88" t="str">
        <v/>
      </c>
      <c r="C1728" s="88" t="str">
        <v/>
      </c>
      <c r="D1728" s="88" t="str">
        <v/>
      </c>
      <c r="F1728" s="88" t="str">
        <v/>
      </c>
      <c r="O1728" s="138">
        <v>3</v>
      </c>
      <c r="P1728" s="138" t="s">
        <v>194</v>
      </c>
      <c r="Q1728" s="138" t="s">
        <v>415</v>
      </c>
      <c r="R1728" s="138">
        <v>12</v>
      </c>
      <c r="S1728" s="138" t="s">
        <v>427</v>
      </c>
      <c r="T1728" s="138" t="s">
        <v>441</v>
      </c>
      <c r="U1728" s="139">
        <v>51.54</v>
      </c>
    </row>
    <row r="1729" spans="2:21" x14ac:dyDescent="0.25">
      <c r="B1729" s="88" t="str">
        <v/>
      </c>
      <c r="C1729" s="88" t="str">
        <v/>
      </c>
      <c r="D1729" s="88" t="str">
        <v/>
      </c>
      <c r="F1729" s="88" t="str">
        <v/>
      </c>
      <c r="O1729" s="138">
        <v>3</v>
      </c>
      <c r="P1729" s="138" t="s">
        <v>194</v>
      </c>
      <c r="Q1729" s="138" t="s">
        <v>415</v>
      </c>
      <c r="R1729" s="138">
        <v>13</v>
      </c>
      <c r="S1729" s="138" t="s">
        <v>428</v>
      </c>
      <c r="T1729" s="138" t="s">
        <v>442</v>
      </c>
      <c r="U1729" s="139">
        <v>48.51</v>
      </c>
    </row>
    <row r="1730" spans="2:21" x14ac:dyDescent="0.25">
      <c r="B1730" s="88" t="str">
        <v/>
      </c>
      <c r="C1730" s="88" t="str">
        <v/>
      </c>
      <c r="D1730" s="88" t="str">
        <v/>
      </c>
      <c r="F1730" s="88" t="str">
        <v/>
      </c>
      <c r="O1730" s="138">
        <v>3</v>
      </c>
      <c r="P1730" s="138" t="s">
        <v>194</v>
      </c>
      <c r="Q1730" s="138" t="s">
        <v>415</v>
      </c>
      <c r="R1730" s="138">
        <v>14</v>
      </c>
      <c r="S1730" s="138" t="s">
        <v>429</v>
      </c>
      <c r="T1730" s="138" t="s">
        <v>443</v>
      </c>
      <c r="U1730" s="139">
        <v>45.7</v>
      </c>
    </row>
    <row r="1731" spans="2:21" x14ac:dyDescent="0.25">
      <c r="B1731" s="88" t="str">
        <v/>
      </c>
      <c r="C1731" s="88" t="str">
        <v/>
      </c>
      <c r="D1731" s="88" t="str">
        <v/>
      </c>
      <c r="F1731" s="88" t="str">
        <v/>
      </c>
      <c r="O1731" s="138">
        <v>3</v>
      </c>
      <c r="P1731" s="138" t="s">
        <v>194</v>
      </c>
      <c r="Q1731" s="138" t="s">
        <v>415</v>
      </c>
      <c r="R1731" s="138">
        <v>15</v>
      </c>
      <c r="S1731" s="138" t="s">
        <v>430</v>
      </c>
      <c r="T1731" s="138" t="s">
        <v>444</v>
      </c>
      <c r="U1731" s="138">
        <v>49.91</v>
      </c>
    </row>
    <row r="1732" spans="2:21" x14ac:dyDescent="0.25">
      <c r="B1732" s="88" t="str">
        <v/>
      </c>
      <c r="C1732" s="88" t="str">
        <v/>
      </c>
      <c r="D1732" s="88" t="str">
        <v/>
      </c>
      <c r="F1732" s="88" t="str">
        <v/>
      </c>
      <c r="O1732" s="138">
        <v>3</v>
      </c>
      <c r="P1732" s="138" t="s">
        <v>194</v>
      </c>
      <c r="Q1732" s="138" t="s">
        <v>431</v>
      </c>
      <c r="R1732" s="138">
        <v>1</v>
      </c>
      <c r="S1732" s="138" t="s">
        <v>432</v>
      </c>
      <c r="T1732" s="138" t="s">
        <v>445</v>
      </c>
      <c r="U1732" s="138">
        <v>67.83</v>
      </c>
    </row>
    <row r="1733" spans="2:21" x14ac:dyDescent="0.25">
      <c r="B1733" s="88" t="str">
        <v/>
      </c>
      <c r="C1733" s="88" t="str">
        <v/>
      </c>
      <c r="D1733" s="88" t="str">
        <v/>
      </c>
      <c r="F1733" s="88" t="str">
        <v/>
      </c>
      <c r="O1733" s="138">
        <v>3</v>
      </c>
      <c r="P1733" s="138" t="s">
        <v>194</v>
      </c>
      <c r="Q1733" s="138" t="s">
        <v>431</v>
      </c>
      <c r="R1733" s="138">
        <v>2</v>
      </c>
      <c r="S1733" s="138" t="s">
        <v>433</v>
      </c>
      <c r="T1733" s="138" t="s">
        <v>446</v>
      </c>
      <c r="U1733" s="138">
        <v>60.04</v>
      </c>
    </row>
    <row r="1734" spans="2:21" x14ac:dyDescent="0.25">
      <c r="B1734" s="88" t="str">
        <v/>
      </c>
      <c r="C1734" s="88" t="str">
        <v/>
      </c>
      <c r="D1734" s="88" t="str">
        <v/>
      </c>
      <c r="F1734" s="88" t="str">
        <v/>
      </c>
      <c r="O1734" s="138">
        <v>4</v>
      </c>
      <c r="P1734" s="138" t="s">
        <v>195</v>
      </c>
      <c r="Q1734" s="138" t="s">
        <v>415</v>
      </c>
      <c r="R1734" s="138">
        <v>1</v>
      </c>
      <c r="S1734" s="138" t="s">
        <v>416</v>
      </c>
      <c r="T1734" s="138" t="s">
        <v>434</v>
      </c>
      <c r="U1734" s="139">
        <v>53.75</v>
      </c>
    </row>
    <row r="1735" spans="2:21" x14ac:dyDescent="0.25">
      <c r="B1735" s="88" t="str">
        <v/>
      </c>
      <c r="C1735" s="88" t="str">
        <v/>
      </c>
      <c r="D1735" s="88" t="str">
        <v/>
      </c>
      <c r="F1735" s="88" t="str">
        <v/>
      </c>
      <c r="O1735" s="138">
        <v>4</v>
      </c>
      <c r="P1735" s="138" t="s">
        <v>195</v>
      </c>
      <c r="Q1735" s="138" t="s">
        <v>415</v>
      </c>
      <c r="R1735" s="138">
        <v>2</v>
      </c>
      <c r="S1735" s="138" t="s">
        <v>417</v>
      </c>
      <c r="T1735" s="138" t="s">
        <v>435</v>
      </c>
      <c r="U1735" s="139">
        <v>49.85</v>
      </c>
    </row>
    <row r="1736" spans="2:21" x14ac:dyDescent="0.25">
      <c r="B1736" s="88" t="str">
        <v/>
      </c>
      <c r="C1736" s="88" t="str">
        <v/>
      </c>
      <c r="D1736" s="88" t="str">
        <v/>
      </c>
      <c r="F1736" s="88" t="str">
        <v/>
      </c>
      <c r="O1736" s="138">
        <v>4</v>
      </c>
      <c r="P1736" s="138" t="s">
        <v>195</v>
      </c>
      <c r="Q1736" s="138" t="s">
        <v>415</v>
      </c>
      <c r="R1736" s="138">
        <v>3</v>
      </c>
      <c r="S1736" s="138" t="s">
        <v>418</v>
      </c>
      <c r="T1736" s="138" t="s">
        <v>252</v>
      </c>
      <c r="U1736" s="139">
        <v>64.97</v>
      </c>
    </row>
    <row r="1737" spans="2:21" x14ac:dyDescent="0.25">
      <c r="B1737" s="88" t="str">
        <v/>
      </c>
      <c r="C1737" s="88" t="str">
        <v/>
      </c>
      <c r="D1737" s="88" t="str">
        <v/>
      </c>
      <c r="F1737" s="88" t="str">
        <v/>
      </c>
      <c r="O1737" s="138">
        <v>4</v>
      </c>
      <c r="P1737" s="138" t="s">
        <v>195</v>
      </c>
      <c r="Q1737" s="138" t="s">
        <v>415</v>
      </c>
      <c r="R1737" s="138">
        <v>4</v>
      </c>
      <c r="S1737" s="138" t="s">
        <v>419</v>
      </c>
      <c r="T1737" s="138" t="s">
        <v>436</v>
      </c>
      <c r="U1737" s="139">
        <v>50.28</v>
      </c>
    </row>
    <row r="1738" spans="2:21" x14ac:dyDescent="0.25">
      <c r="B1738" s="88" t="str">
        <v/>
      </c>
      <c r="C1738" s="88" t="str">
        <v/>
      </c>
      <c r="D1738" s="88" t="str">
        <v/>
      </c>
      <c r="F1738" s="88" t="str">
        <v/>
      </c>
      <c r="O1738" s="138">
        <v>4</v>
      </c>
      <c r="P1738" s="138" t="s">
        <v>195</v>
      </c>
      <c r="Q1738" s="138" t="s">
        <v>415</v>
      </c>
      <c r="R1738" s="138">
        <v>5</v>
      </c>
      <c r="S1738" s="138" t="s">
        <v>420</v>
      </c>
      <c r="T1738" s="138" t="s">
        <v>252</v>
      </c>
      <c r="U1738" s="139">
        <v>65.930000000000007</v>
      </c>
    </row>
    <row r="1739" spans="2:21" x14ac:dyDescent="0.25">
      <c r="B1739" s="88" t="str">
        <v/>
      </c>
      <c r="C1739" s="88" t="str">
        <v/>
      </c>
      <c r="D1739" s="88" t="str">
        <v/>
      </c>
      <c r="F1739" s="88" t="str">
        <v/>
      </c>
      <c r="O1739" s="138">
        <v>4</v>
      </c>
      <c r="P1739" s="138" t="s">
        <v>195</v>
      </c>
      <c r="Q1739" s="138" t="s">
        <v>415</v>
      </c>
      <c r="R1739" s="138">
        <v>6</v>
      </c>
      <c r="S1739" s="138" t="s">
        <v>421</v>
      </c>
      <c r="T1739" s="138" t="s">
        <v>244</v>
      </c>
      <c r="U1739" s="139">
        <v>44.04</v>
      </c>
    </row>
    <row r="1740" spans="2:21" x14ac:dyDescent="0.25">
      <c r="B1740" s="88" t="str">
        <v/>
      </c>
      <c r="C1740" s="88" t="str">
        <v/>
      </c>
      <c r="D1740" s="88" t="str">
        <v/>
      </c>
      <c r="F1740" s="88" t="str">
        <v/>
      </c>
      <c r="O1740" s="138">
        <v>4</v>
      </c>
      <c r="P1740" s="138" t="s">
        <v>195</v>
      </c>
      <c r="Q1740" s="138" t="s">
        <v>415</v>
      </c>
      <c r="R1740" s="138">
        <v>7</v>
      </c>
      <c r="S1740" s="138" t="s">
        <v>422</v>
      </c>
      <c r="T1740" s="138" t="s">
        <v>437</v>
      </c>
      <c r="U1740" s="139">
        <v>71.569999999999993</v>
      </c>
    </row>
    <row r="1741" spans="2:21" x14ac:dyDescent="0.25">
      <c r="B1741" s="88" t="str">
        <v/>
      </c>
      <c r="C1741" s="88" t="str">
        <v/>
      </c>
      <c r="D1741" s="88" t="str">
        <v/>
      </c>
      <c r="F1741" s="88" t="str">
        <v/>
      </c>
      <c r="O1741" s="138">
        <v>4</v>
      </c>
      <c r="P1741" s="138" t="s">
        <v>195</v>
      </c>
      <c r="Q1741" s="138" t="s">
        <v>415</v>
      </c>
      <c r="R1741" s="138">
        <v>8</v>
      </c>
      <c r="S1741" s="138" t="s">
        <v>423</v>
      </c>
      <c r="T1741" s="138" t="s">
        <v>438</v>
      </c>
      <c r="U1741" s="139">
        <v>44.61</v>
      </c>
    </row>
    <row r="1742" spans="2:21" x14ac:dyDescent="0.25">
      <c r="B1742" s="88" t="str">
        <v/>
      </c>
      <c r="C1742" s="88" t="str">
        <v/>
      </c>
      <c r="D1742" s="88" t="str">
        <v/>
      </c>
      <c r="F1742" s="88" t="str">
        <v/>
      </c>
      <c r="O1742" s="138">
        <v>4</v>
      </c>
      <c r="P1742" s="138" t="s">
        <v>195</v>
      </c>
      <c r="Q1742" s="138" t="s">
        <v>415</v>
      </c>
      <c r="R1742" s="138">
        <v>9</v>
      </c>
      <c r="S1742" s="138" t="s">
        <v>424</v>
      </c>
      <c r="T1742" s="138" t="s">
        <v>246</v>
      </c>
      <c r="U1742" s="139">
        <v>48.9</v>
      </c>
    </row>
    <row r="1743" spans="2:21" x14ac:dyDescent="0.25">
      <c r="B1743" s="88" t="str">
        <v/>
      </c>
      <c r="C1743" s="88" t="str">
        <v/>
      </c>
      <c r="D1743" s="88" t="str">
        <v/>
      </c>
      <c r="F1743" s="88" t="str">
        <v/>
      </c>
      <c r="O1743" s="138">
        <v>4</v>
      </c>
      <c r="P1743" s="138" t="s">
        <v>195</v>
      </c>
      <c r="Q1743" s="138" t="s">
        <v>415</v>
      </c>
      <c r="R1743" s="138">
        <v>10</v>
      </c>
      <c r="S1743" s="138" t="s">
        <v>425</v>
      </c>
      <c r="T1743" s="138" t="s">
        <v>439</v>
      </c>
      <c r="U1743" s="139">
        <v>59.65</v>
      </c>
    </row>
    <row r="1744" spans="2:21" x14ac:dyDescent="0.25">
      <c r="B1744" s="88" t="str">
        <v/>
      </c>
      <c r="C1744" s="88" t="str">
        <v/>
      </c>
      <c r="D1744" s="88" t="str">
        <v/>
      </c>
      <c r="F1744" s="88" t="str">
        <v/>
      </c>
      <c r="O1744" s="138">
        <v>4</v>
      </c>
      <c r="P1744" s="138" t="s">
        <v>195</v>
      </c>
      <c r="Q1744" s="138" t="s">
        <v>415</v>
      </c>
      <c r="R1744" s="138">
        <v>11</v>
      </c>
      <c r="S1744" s="138" t="s">
        <v>426</v>
      </c>
      <c r="T1744" s="138" t="s">
        <v>440</v>
      </c>
      <c r="U1744" s="139">
        <v>46.92</v>
      </c>
    </row>
    <row r="1745" spans="2:21" x14ac:dyDescent="0.25">
      <c r="B1745" s="88" t="str">
        <v/>
      </c>
      <c r="C1745" s="88" t="str">
        <v/>
      </c>
      <c r="D1745" s="88" t="str">
        <v/>
      </c>
      <c r="F1745" s="88" t="str">
        <v/>
      </c>
      <c r="O1745" s="138">
        <v>4</v>
      </c>
      <c r="P1745" s="138" t="s">
        <v>195</v>
      </c>
      <c r="Q1745" s="138" t="s">
        <v>415</v>
      </c>
      <c r="R1745" s="138">
        <v>12</v>
      </c>
      <c r="S1745" s="138" t="s">
        <v>427</v>
      </c>
      <c r="T1745" s="138" t="s">
        <v>441</v>
      </c>
      <c r="U1745" s="139">
        <v>51.54</v>
      </c>
    </row>
    <row r="1746" spans="2:21" x14ac:dyDescent="0.25">
      <c r="B1746" s="88" t="str">
        <v/>
      </c>
      <c r="C1746" s="88" t="str">
        <v/>
      </c>
      <c r="D1746" s="88" t="str">
        <v/>
      </c>
      <c r="F1746" s="88" t="str">
        <v/>
      </c>
      <c r="O1746" s="138">
        <v>4</v>
      </c>
      <c r="P1746" s="138" t="s">
        <v>195</v>
      </c>
      <c r="Q1746" s="138" t="s">
        <v>415</v>
      </c>
      <c r="R1746" s="138">
        <v>13</v>
      </c>
      <c r="S1746" s="138" t="s">
        <v>428</v>
      </c>
      <c r="T1746" s="138" t="s">
        <v>442</v>
      </c>
      <c r="U1746" s="139">
        <v>48.51</v>
      </c>
    </row>
    <row r="1747" spans="2:21" x14ac:dyDescent="0.25">
      <c r="B1747" s="88" t="str">
        <v/>
      </c>
      <c r="C1747" s="88" t="str">
        <v/>
      </c>
      <c r="D1747" s="88" t="str">
        <v/>
      </c>
      <c r="F1747" s="88" t="str">
        <v/>
      </c>
      <c r="O1747" s="138">
        <v>4</v>
      </c>
      <c r="P1747" s="138" t="s">
        <v>195</v>
      </c>
      <c r="Q1747" s="138" t="s">
        <v>415</v>
      </c>
      <c r="R1747" s="138">
        <v>14</v>
      </c>
      <c r="S1747" s="138" t="s">
        <v>429</v>
      </c>
      <c r="T1747" s="138" t="s">
        <v>443</v>
      </c>
      <c r="U1747" s="139">
        <v>45.7</v>
      </c>
    </row>
    <row r="1748" spans="2:21" x14ac:dyDescent="0.25">
      <c r="B1748" s="88" t="str">
        <v/>
      </c>
      <c r="C1748" s="88" t="str">
        <v/>
      </c>
      <c r="D1748" s="88" t="str">
        <v/>
      </c>
      <c r="F1748" s="88" t="str">
        <v/>
      </c>
      <c r="O1748" s="138">
        <v>4</v>
      </c>
      <c r="P1748" s="138" t="s">
        <v>195</v>
      </c>
      <c r="Q1748" s="138" t="s">
        <v>415</v>
      </c>
      <c r="R1748" s="138">
        <v>15</v>
      </c>
      <c r="S1748" s="138" t="s">
        <v>430</v>
      </c>
      <c r="T1748" s="138" t="s">
        <v>444</v>
      </c>
      <c r="U1748" s="138">
        <v>49.91</v>
      </c>
    </row>
    <row r="1749" spans="2:21" x14ac:dyDescent="0.25">
      <c r="B1749" s="88" t="str">
        <v/>
      </c>
      <c r="C1749" s="88" t="str">
        <v/>
      </c>
      <c r="D1749" s="88" t="str">
        <v/>
      </c>
      <c r="F1749" s="88" t="str">
        <v/>
      </c>
      <c r="O1749" s="138">
        <v>4</v>
      </c>
      <c r="P1749" s="138" t="s">
        <v>195</v>
      </c>
      <c r="Q1749" s="138" t="s">
        <v>431</v>
      </c>
      <c r="R1749" s="138">
        <v>1</v>
      </c>
      <c r="S1749" s="138" t="s">
        <v>432</v>
      </c>
      <c r="T1749" s="138" t="s">
        <v>445</v>
      </c>
      <c r="U1749" s="138">
        <v>67.83</v>
      </c>
    </row>
    <row r="1750" spans="2:21" x14ac:dyDescent="0.25">
      <c r="B1750" s="88" t="str">
        <v/>
      </c>
      <c r="C1750" s="88" t="str">
        <v/>
      </c>
      <c r="D1750" s="88" t="str">
        <v/>
      </c>
      <c r="F1750" s="88" t="str">
        <v/>
      </c>
      <c r="O1750" s="138">
        <v>4</v>
      </c>
      <c r="P1750" s="138" t="s">
        <v>195</v>
      </c>
      <c r="Q1750" s="138" t="s">
        <v>431</v>
      </c>
      <c r="R1750" s="138">
        <v>2</v>
      </c>
      <c r="S1750" s="138" t="s">
        <v>433</v>
      </c>
      <c r="T1750" s="138" t="s">
        <v>446</v>
      </c>
      <c r="U1750" s="138">
        <v>60.04</v>
      </c>
    </row>
    <row r="1751" spans="2:21" x14ac:dyDescent="0.25">
      <c r="B1751" s="88" t="str">
        <v/>
      </c>
      <c r="C1751" s="88" t="str">
        <v/>
      </c>
      <c r="D1751" s="88" t="str">
        <v/>
      </c>
      <c r="F1751" s="88" t="str">
        <v/>
      </c>
      <c r="O1751" s="138">
        <v>5</v>
      </c>
      <c r="P1751" s="138" t="s">
        <v>196</v>
      </c>
      <c r="Q1751" s="138" t="s">
        <v>415</v>
      </c>
      <c r="R1751" s="138">
        <v>1</v>
      </c>
      <c r="S1751" s="138" t="s">
        <v>416</v>
      </c>
      <c r="T1751" s="138" t="s">
        <v>434</v>
      </c>
      <c r="U1751" s="139">
        <v>53.75</v>
      </c>
    </row>
    <row r="1752" spans="2:21" x14ac:dyDescent="0.25">
      <c r="B1752" s="88" t="str">
        <v/>
      </c>
      <c r="C1752" s="88" t="str">
        <v/>
      </c>
      <c r="D1752" s="88" t="str">
        <v/>
      </c>
      <c r="F1752" s="88" t="str">
        <v/>
      </c>
      <c r="O1752" s="138">
        <v>5</v>
      </c>
      <c r="P1752" s="138" t="s">
        <v>196</v>
      </c>
      <c r="Q1752" s="138" t="s">
        <v>415</v>
      </c>
      <c r="R1752" s="138">
        <v>2</v>
      </c>
      <c r="S1752" s="138" t="s">
        <v>417</v>
      </c>
      <c r="T1752" s="138" t="s">
        <v>435</v>
      </c>
      <c r="U1752" s="139">
        <v>49.85</v>
      </c>
    </row>
    <row r="1753" spans="2:21" x14ac:dyDescent="0.25">
      <c r="B1753" s="88" t="str">
        <v/>
      </c>
      <c r="C1753" s="88" t="str">
        <v/>
      </c>
      <c r="D1753" s="88" t="str">
        <v/>
      </c>
      <c r="F1753" s="88" t="str">
        <v/>
      </c>
      <c r="O1753" s="138">
        <v>5</v>
      </c>
      <c r="P1753" s="138" t="s">
        <v>196</v>
      </c>
      <c r="Q1753" s="138" t="s">
        <v>415</v>
      </c>
      <c r="R1753" s="138">
        <v>3</v>
      </c>
      <c r="S1753" s="138" t="s">
        <v>418</v>
      </c>
      <c r="T1753" s="138" t="s">
        <v>252</v>
      </c>
      <c r="U1753" s="139">
        <v>64.97</v>
      </c>
    </row>
    <row r="1754" spans="2:21" x14ac:dyDescent="0.25">
      <c r="B1754" s="88" t="str">
        <v/>
      </c>
      <c r="C1754" s="88" t="str">
        <v/>
      </c>
      <c r="D1754" s="88" t="str">
        <v/>
      </c>
      <c r="F1754" s="88" t="str">
        <v/>
      </c>
      <c r="O1754" s="138">
        <v>5</v>
      </c>
      <c r="P1754" s="138" t="s">
        <v>196</v>
      </c>
      <c r="Q1754" s="138" t="s">
        <v>415</v>
      </c>
      <c r="R1754" s="138">
        <v>4</v>
      </c>
      <c r="S1754" s="138" t="s">
        <v>419</v>
      </c>
      <c r="T1754" s="138" t="s">
        <v>436</v>
      </c>
      <c r="U1754" s="139">
        <v>50.28</v>
      </c>
    </row>
    <row r="1755" spans="2:21" x14ac:dyDescent="0.25">
      <c r="B1755" s="88" t="str">
        <v/>
      </c>
      <c r="C1755" s="88" t="str">
        <v/>
      </c>
      <c r="D1755" s="88" t="str">
        <v/>
      </c>
      <c r="F1755" s="88" t="str">
        <v/>
      </c>
      <c r="O1755" s="138">
        <v>5</v>
      </c>
      <c r="P1755" s="138" t="s">
        <v>196</v>
      </c>
      <c r="Q1755" s="138" t="s">
        <v>415</v>
      </c>
      <c r="R1755" s="138">
        <v>5</v>
      </c>
      <c r="S1755" s="138" t="s">
        <v>420</v>
      </c>
      <c r="T1755" s="138" t="s">
        <v>252</v>
      </c>
      <c r="U1755" s="139">
        <v>65.930000000000007</v>
      </c>
    </row>
    <row r="1756" spans="2:21" x14ac:dyDescent="0.25">
      <c r="B1756" s="88" t="str">
        <v/>
      </c>
      <c r="C1756" s="88" t="str">
        <v/>
      </c>
      <c r="D1756" s="88" t="str">
        <v/>
      </c>
      <c r="F1756" s="88" t="str">
        <v/>
      </c>
      <c r="O1756" s="138">
        <v>5</v>
      </c>
      <c r="P1756" s="138" t="s">
        <v>196</v>
      </c>
      <c r="Q1756" s="138" t="s">
        <v>415</v>
      </c>
      <c r="R1756" s="138">
        <v>6</v>
      </c>
      <c r="S1756" s="138" t="s">
        <v>421</v>
      </c>
      <c r="T1756" s="138" t="s">
        <v>244</v>
      </c>
      <c r="U1756" s="139">
        <v>44.04</v>
      </c>
    </row>
    <row r="1757" spans="2:21" x14ac:dyDescent="0.25">
      <c r="B1757" s="88" t="str">
        <v/>
      </c>
      <c r="C1757" s="88" t="str">
        <v/>
      </c>
      <c r="D1757" s="88" t="str">
        <v/>
      </c>
      <c r="F1757" s="88" t="str">
        <v/>
      </c>
      <c r="O1757" s="138">
        <v>5</v>
      </c>
      <c r="P1757" s="138" t="s">
        <v>196</v>
      </c>
      <c r="Q1757" s="138" t="s">
        <v>415</v>
      </c>
      <c r="R1757" s="138">
        <v>7</v>
      </c>
      <c r="S1757" s="138" t="s">
        <v>422</v>
      </c>
      <c r="T1757" s="138" t="s">
        <v>437</v>
      </c>
      <c r="U1757" s="139">
        <v>71.569999999999993</v>
      </c>
    </row>
    <row r="1758" spans="2:21" x14ac:dyDescent="0.25">
      <c r="B1758" s="88" t="str">
        <v/>
      </c>
      <c r="C1758" s="88" t="str">
        <v/>
      </c>
      <c r="D1758" s="88" t="str">
        <v/>
      </c>
      <c r="F1758" s="88" t="str">
        <v/>
      </c>
      <c r="O1758" s="138">
        <v>5</v>
      </c>
      <c r="P1758" s="138" t="s">
        <v>196</v>
      </c>
      <c r="Q1758" s="138" t="s">
        <v>415</v>
      </c>
      <c r="R1758" s="138">
        <v>8</v>
      </c>
      <c r="S1758" s="138" t="s">
        <v>423</v>
      </c>
      <c r="T1758" s="138" t="s">
        <v>438</v>
      </c>
      <c r="U1758" s="139">
        <v>44.61</v>
      </c>
    </row>
    <row r="1759" spans="2:21" x14ac:dyDescent="0.25">
      <c r="B1759" s="88" t="str">
        <v/>
      </c>
      <c r="C1759" s="88" t="str">
        <v/>
      </c>
      <c r="D1759" s="88" t="str">
        <v/>
      </c>
      <c r="F1759" s="88" t="str">
        <v/>
      </c>
      <c r="O1759" s="138">
        <v>5</v>
      </c>
      <c r="P1759" s="138" t="s">
        <v>196</v>
      </c>
      <c r="Q1759" s="138" t="s">
        <v>415</v>
      </c>
      <c r="R1759" s="138">
        <v>9</v>
      </c>
      <c r="S1759" s="138" t="s">
        <v>424</v>
      </c>
      <c r="T1759" s="138" t="s">
        <v>246</v>
      </c>
      <c r="U1759" s="139">
        <v>48.9</v>
      </c>
    </row>
    <row r="1760" spans="2:21" x14ac:dyDescent="0.25">
      <c r="B1760" s="88" t="str">
        <v/>
      </c>
      <c r="C1760" s="88" t="str">
        <v/>
      </c>
      <c r="D1760" s="88" t="str">
        <v/>
      </c>
      <c r="F1760" s="88" t="str">
        <v/>
      </c>
      <c r="O1760" s="138">
        <v>5</v>
      </c>
      <c r="P1760" s="138" t="s">
        <v>196</v>
      </c>
      <c r="Q1760" s="138" t="s">
        <v>415</v>
      </c>
      <c r="R1760" s="138">
        <v>10</v>
      </c>
      <c r="S1760" s="138" t="s">
        <v>425</v>
      </c>
      <c r="T1760" s="138" t="s">
        <v>439</v>
      </c>
      <c r="U1760" s="139">
        <v>59.65</v>
      </c>
    </row>
    <row r="1761" spans="2:21" x14ac:dyDescent="0.25">
      <c r="B1761" s="88" t="str">
        <v/>
      </c>
      <c r="C1761" s="88" t="str">
        <v/>
      </c>
      <c r="D1761" s="88" t="str">
        <v/>
      </c>
      <c r="F1761" s="88" t="str">
        <v/>
      </c>
      <c r="O1761" s="138">
        <v>5</v>
      </c>
      <c r="P1761" s="138" t="s">
        <v>196</v>
      </c>
      <c r="Q1761" s="138" t="s">
        <v>415</v>
      </c>
      <c r="R1761" s="138">
        <v>11</v>
      </c>
      <c r="S1761" s="138" t="s">
        <v>426</v>
      </c>
      <c r="T1761" s="138" t="s">
        <v>440</v>
      </c>
      <c r="U1761" s="139">
        <v>46.92</v>
      </c>
    </row>
    <row r="1762" spans="2:21" x14ac:dyDescent="0.25">
      <c r="B1762" s="88" t="str">
        <v/>
      </c>
      <c r="C1762" s="88" t="str">
        <v/>
      </c>
      <c r="D1762" s="88" t="str">
        <v/>
      </c>
      <c r="F1762" s="88" t="str">
        <v/>
      </c>
      <c r="O1762" s="138">
        <v>5</v>
      </c>
      <c r="P1762" s="138" t="s">
        <v>196</v>
      </c>
      <c r="Q1762" s="138" t="s">
        <v>415</v>
      </c>
      <c r="R1762" s="138">
        <v>12</v>
      </c>
      <c r="S1762" s="138" t="s">
        <v>427</v>
      </c>
      <c r="T1762" s="138" t="s">
        <v>441</v>
      </c>
      <c r="U1762" s="139">
        <v>51.54</v>
      </c>
    </row>
    <row r="1763" spans="2:21" x14ac:dyDescent="0.25">
      <c r="B1763" s="88" t="str">
        <v/>
      </c>
      <c r="C1763" s="88" t="str">
        <v/>
      </c>
      <c r="D1763" s="88" t="str">
        <v/>
      </c>
      <c r="F1763" s="88" t="str">
        <v/>
      </c>
      <c r="O1763" s="138">
        <v>5</v>
      </c>
      <c r="P1763" s="138" t="s">
        <v>196</v>
      </c>
      <c r="Q1763" s="138" t="s">
        <v>415</v>
      </c>
      <c r="R1763" s="138">
        <v>13</v>
      </c>
      <c r="S1763" s="138" t="s">
        <v>428</v>
      </c>
      <c r="T1763" s="138" t="s">
        <v>442</v>
      </c>
      <c r="U1763" s="139">
        <v>48.51</v>
      </c>
    </row>
    <row r="1764" spans="2:21" x14ac:dyDescent="0.25">
      <c r="B1764" s="88" t="str">
        <v/>
      </c>
      <c r="C1764" s="88" t="str">
        <v/>
      </c>
      <c r="D1764" s="88" t="str">
        <v/>
      </c>
      <c r="F1764" s="88" t="str">
        <v/>
      </c>
      <c r="O1764" s="138">
        <v>5</v>
      </c>
      <c r="P1764" s="138" t="s">
        <v>196</v>
      </c>
      <c r="Q1764" s="138" t="s">
        <v>415</v>
      </c>
      <c r="R1764" s="138">
        <v>14</v>
      </c>
      <c r="S1764" s="138" t="s">
        <v>429</v>
      </c>
      <c r="T1764" s="138" t="s">
        <v>443</v>
      </c>
      <c r="U1764" s="139">
        <v>45.7</v>
      </c>
    </row>
    <row r="1765" spans="2:21" x14ac:dyDescent="0.25">
      <c r="B1765" s="88" t="str">
        <v/>
      </c>
      <c r="C1765" s="88" t="str">
        <v/>
      </c>
      <c r="D1765" s="88" t="str">
        <v/>
      </c>
      <c r="F1765" s="88" t="str">
        <v/>
      </c>
      <c r="O1765" s="138">
        <v>5</v>
      </c>
      <c r="P1765" s="138" t="s">
        <v>196</v>
      </c>
      <c r="Q1765" s="138" t="s">
        <v>415</v>
      </c>
      <c r="R1765" s="138">
        <v>15</v>
      </c>
      <c r="S1765" s="138" t="s">
        <v>430</v>
      </c>
      <c r="T1765" s="138" t="s">
        <v>444</v>
      </c>
      <c r="U1765" s="138">
        <v>49.91</v>
      </c>
    </row>
    <row r="1766" spans="2:21" x14ac:dyDescent="0.25">
      <c r="B1766" s="88" t="str">
        <v/>
      </c>
      <c r="C1766" s="88" t="str">
        <v/>
      </c>
      <c r="D1766" s="88" t="str">
        <v/>
      </c>
      <c r="F1766" s="88" t="str">
        <v/>
      </c>
      <c r="O1766" s="138">
        <v>5</v>
      </c>
      <c r="P1766" s="138" t="s">
        <v>196</v>
      </c>
      <c r="Q1766" s="138" t="s">
        <v>431</v>
      </c>
      <c r="R1766" s="138">
        <v>1</v>
      </c>
      <c r="S1766" s="138" t="s">
        <v>432</v>
      </c>
      <c r="T1766" s="138" t="s">
        <v>445</v>
      </c>
      <c r="U1766" s="138">
        <v>67.83</v>
      </c>
    </row>
    <row r="1767" spans="2:21" x14ac:dyDescent="0.25">
      <c r="B1767" s="88" t="str">
        <v/>
      </c>
      <c r="C1767" s="88" t="str">
        <v/>
      </c>
      <c r="D1767" s="88" t="str">
        <v/>
      </c>
      <c r="F1767" s="88" t="str">
        <v/>
      </c>
      <c r="O1767" s="138">
        <v>5</v>
      </c>
      <c r="P1767" s="138" t="s">
        <v>196</v>
      </c>
      <c r="Q1767" s="138" t="s">
        <v>431</v>
      </c>
      <c r="R1767" s="138">
        <v>2</v>
      </c>
      <c r="S1767" s="138" t="s">
        <v>433</v>
      </c>
      <c r="T1767" s="138" t="s">
        <v>446</v>
      </c>
      <c r="U1767" s="138">
        <v>60.04</v>
      </c>
    </row>
    <row r="1768" spans="2:21" x14ac:dyDescent="0.25">
      <c r="B1768" s="88" t="str">
        <v/>
      </c>
      <c r="C1768" s="88" t="str">
        <v/>
      </c>
      <c r="D1768" s="88" t="str">
        <v/>
      </c>
      <c r="F1768" s="88" t="str">
        <v/>
      </c>
      <c r="O1768" s="138">
        <v>6</v>
      </c>
      <c r="P1768" s="138" t="s">
        <v>197</v>
      </c>
      <c r="Q1768" s="138" t="s">
        <v>415</v>
      </c>
      <c r="R1768" s="138">
        <v>1</v>
      </c>
      <c r="S1768" s="138" t="s">
        <v>416</v>
      </c>
      <c r="T1768" s="138" t="s">
        <v>434</v>
      </c>
      <c r="U1768" s="139">
        <v>53.75</v>
      </c>
    </row>
    <row r="1769" spans="2:21" x14ac:dyDescent="0.25">
      <c r="B1769" s="88" t="str">
        <v/>
      </c>
      <c r="C1769" s="88" t="str">
        <v/>
      </c>
      <c r="D1769" s="88" t="str">
        <v/>
      </c>
      <c r="F1769" s="88" t="str">
        <v/>
      </c>
      <c r="O1769" s="138">
        <v>6</v>
      </c>
      <c r="P1769" s="138" t="s">
        <v>197</v>
      </c>
      <c r="Q1769" s="138" t="s">
        <v>415</v>
      </c>
      <c r="R1769" s="138">
        <v>2</v>
      </c>
      <c r="S1769" s="138" t="s">
        <v>417</v>
      </c>
      <c r="T1769" s="138" t="s">
        <v>435</v>
      </c>
      <c r="U1769" s="139">
        <v>49.85</v>
      </c>
    </row>
    <row r="1770" spans="2:21" x14ac:dyDescent="0.25">
      <c r="B1770" s="88" t="str">
        <v/>
      </c>
      <c r="C1770" s="88" t="str">
        <v/>
      </c>
      <c r="D1770" s="88" t="str">
        <v/>
      </c>
      <c r="F1770" s="88" t="str">
        <v/>
      </c>
      <c r="O1770" s="138">
        <v>6</v>
      </c>
      <c r="P1770" s="138" t="s">
        <v>197</v>
      </c>
      <c r="Q1770" s="138" t="s">
        <v>415</v>
      </c>
      <c r="R1770" s="138">
        <v>3</v>
      </c>
      <c r="S1770" s="138" t="s">
        <v>418</v>
      </c>
      <c r="T1770" s="138" t="s">
        <v>252</v>
      </c>
      <c r="U1770" s="139">
        <v>64.97</v>
      </c>
    </row>
    <row r="1771" spans="2:21" x14ac:dyDescent="0.25">
      <c r="B1771" s="88" t="str">
        <v/>
      </c>
      <c r="C1771" s="88" t="str">
        <v/>
      </c>
      <c r="D1771" s="88" t="str">
        <v/>
      </c>
      <c r="F1771" s="88" t="str">
        <v/>
      </c>
      <c r="O1771" s="138">
        <v>6</v>
      </c>
      <c r="P1771" s="138" t="s">
        <v>197</v>
      </c>
      <c r="Q1771" s="138" t="s">
        <v>415</v>
      </c>
      <c r="R1771" s="138">
        <v>4</v>
      </c>
      <c r="S1771" s="138" t="s">
        <v>419</v>
      </c>
      <c r="T1771" s="138" t="s">
        <v>436</v>
      </c>
      <c r="U1771" s="139">
        <v>50.28</v>
      </c>
    </row>
    <row r="1772" spans="2:21" x14ac:dyDescent="0.25">
      <c r="B1772" s="88" t="str">
        <v/>
      </c>
      <c r="C1772" s="88" t="str">
        <v/>
      </c>
      <c r="D1772" s="88" t="str">
        <v/>
      </c>
      <c r="F1772" s="88" t="str">
        <v/>
      </c>
      <c r="O1772" s="138">
        <v>6</v>
      </c>
      <c r="P1772" s="138" t="s">
        <v>197</v>
      </c>
      <c r="Q1772" s="138" t="s">
        <v>415</v>
      </c>
      <c r="R1772" s="138">
        <v>5</v>
      </c>
      <c r="S1772" s="138" t="s">
        <v>420</v>
      </c>
      <c r="T1772" s="138" t="s">
        <v>252</v>
      </c>
      <c r="U1772" s="139">
        <v>65.930000000000007</v>
      </c>
    </row>
    <row r="1773" spans="2:21" x14ac:dyDescent="0.25">
      <c r="B1773" s="88" t="str">
        <v/>
      </c>
      <c r="C1773" s="88" t="str">
        <v/>
      </c>
      <c r="D1773" s="88" t="str">
        <v/>
      </c>
      <c r="F1773" s="88" t="str">
        <v/>
      </c>
      <c r="O1773" s="138">
        <v>6</v>
      </c>
      <c r="P1773" s="138" t="s">
        <v>197</v>
      </c>
      <c r="Q1773" s="138" t="s">
        <v>415</v>
      </c>
      <c r="R1773" s="138">
        <v>6</v>
      </c>
      <c r="S1773" s="138" t="s">
        <v>421</v>
      </c>
      <c r="T1773" s="138" t="s">
        <v>244</v>
      </c>
      <c r="U1773" s="139">
        <v>44.04</v>
      </c>
    </row>
    <row r="1774" spans="2:21" x14ac:dyDescent="0.25">
      <c r="B1774" s="88" t="str">
        <v/>
      </c>
      <c r="C1774" s="88" t="str">
        <v/>
      </c>
      <c r="D1774" s="88" t="str">
        <v/>
      </c>
      <c r="F1774" s="88" t="str">
        <v/>
      </c>
      <c r="O1774" s="138">
        <v>6</v>
      </c>
      <c r="P1774" s="138" t="s">
        <v>197</v>
      </c>
      <c r="Q1774" s="138" t="s">
        <v>415</v>
      </c>
      <c r="R1774" s="138">
        <v>7</v>
      </c>
      <c r="S1774" s="138" t="s">
        <v>422</v>
      </c>
      <c r="T1774" s="138" t="s">
        <v>437</v>
      </c>
      <c r="U1774" s="139">
        <v>71.569999999999993</v>
      </c>
    </row>
    <row r="1775" spans="2:21" x14ac:dyDescent="0.25">
      <c r="B1775" s="88" t="str">
        <v/>
      </c>
      <c r="C1775" s="88" t="str">
        <v/>
      </c>
      <c r="D1775" s="88" t="str">
        <v/>
      </c>
      <c r="F1775" s="88" t="str">
        <v/>
      </c>
      <c r="O1775" s="138">
        <v>6</v>
      </c>
      <c r="P1775" s="138" t="s">
        <v>197</v>
      </c>
      <c r="Q1775" s="138" t="s">
        <v>415</v>
      </c>
      <c r="R1775" s="138">
        <v>8</v>
      </c>
      <c r="S1775" s="138" t="s">
        <v>423</v>
      </c>
      <c r="T1775" s="138" t="s">
        <v>438</v>
      </c>
      <c r="U1775" s="139">
        <v>44.61</v>
      </c>
    </row>
    <row r="1776" spans="2:21" x14ac:dyDescent="0.25">
      <c r="B1776" s="88" t="str">
        <v/>
      </c>
      <c r="C1776" s="88" t="str">
        <v/>
      </c>
      <c r="D1776" s="88" t="str">
        <v/>
      </c>
      <c r="F1776" s="88" t="str">
        <v/>
      </c>
      <c r="O1776" s="138">
        <v>6</v>
      </c>
      <c r="P1776" s="138" t="s">
        <v>197</v>
      </c>
      <c r="Q1776" s="138" t="s">
        <v>415</v>
      </c>
      <c r="R1776" s="138">
        <v>9</v>
      </c>
      <c r="S1776" s="138" t="s">
        <v>424</v>
      </c>
      <c r="T1776" s="138" t="s">
        <v>246</v>
      </c>
      <c r="U1776" s="139">
        <v>48.9</v>
      </c>
    </row>
    <row r="1777" spans="2:21" x14ac:dyDescent="0.25">
      <c r="B1777" s="88" t="str">
        <v/>
      </c>
      <c r="C1777" s="88" t="str">
        <v/>
      </c>
      <c r="D1777" s="88" t="str">
        <v/>
      </c>
      <c r="F1777" s="88" t="str">
        <v/>
      </c>
      <c r="O1777" s="138">
        <v>6</v>
      </c>
      <c r="P1777" s="138" t="s">
        <v>197</v>
      </c>
      <c r="Q1777" s="138" t="s">
        <v>415</v>
      </c>
      <c r="R1777" s="138">
        <v>10</v>
      </c>
      <c r="S1777" s="138" t="s">
        <v>425</v>
      </c>
      <c r="T1777" s="138" t="s">
        <v>439</v>
      </c>
      <c r="U1777" s="139">
        <v>59.65</v>
      </c>
    </row>
    <row r="1778" spans="2:21" x14ac:dyDescent="0.25">
      <c r="B1778" s="88" t="str">
        <v/>
      </c>
      <c r="C1778" s="88" t="str">
        <v/>
      </c>
      <c r="D1778" s="88" t="str">
        <v/>
      </c>
      <c r="F1778" s="88" t="str">
        <v/>
      </c>
      <c r="O1778" s="138">
        <v>6</v>
      </c>
      <c r="P1778" s="138" t="s">
        <v>197</v>
      </c>
      <c r="Q1778" s="138" t="s">
        <v>415</v>
      </c>
      <c r="R1778" s="138">
        <v>11</v>
      </c>
      <c r="S1778" s="138" t="s">
        <v>426</v>
      </c>
      <c r="T1778" s="138" t="s">
        <v>440</v>
      </c>
      <c r="U1778" s="139">
        <v>46.92</v>
      </c>
    </row>
    <row r="1779" spans="2:21" x14ac:dyDescent="0.25">
      <c r="B1779" s="88" t="str">
        <v/>
      </c>
      <c r="C1779" s="88" t="str">
        <v/>
      </c>
      <c r="D1779" s="88" t="str">
        <v/>
      </c>
      <c r="F1779" s="88" t="str">
        <v/>
      </c>
      <c r="O1779" s="138">
        <v>6</v>
      </c>
      <c r="P1779" s="138" t="s">
        <v>197</v>
      </c>
      <c r="Q1779" s="138" t="s">
        <v>415</v>
      </c>
      <c r="R1779" s="138">
        <v>12</v>
      </c>
      <c r="S1779" s="138" t="s">
        <v>427</v>
      </c>
      <c r="T1779" s="138" t="s">
        <v>441</v>
      </c>
      <c r="U1779" s="139">
        <v>51.54</v>
      </c>
    </row>
    <row r="1780" spans="2:21" x14ac:dyDescent="0.25">
      <c r="B1780" s="88" t="str">
        <v/>
      </c>
      <c r="C1780" s="88" t="str">
        <v/>
      </c>
      <c r="D1780" s="88" t="str">
        <v/>
      </c>
      <c r="F1780" s="88" t="str">
        <v/>
      </c>
      <c r="O1780" s="138">
        <v>6</v>
      </c>
      <c r="P1780" s="138" t="s">
        <v>197</v>
      </c>
      <c r="Q1780" s="138" t="s">
        <v>415</v>
      </c>
      <c r="R1780" s="138">
        <v>13</v>
      </c>
      <c r="S1780" s="138" t="s">
        <v>428</v>
      </c>
      <c r="T1780" s="138" t="s">
        <v>442</v>
      </c>
      <c r="U1780" s="139">
        <v>48.51</v>
      </c>
    </row>
    <row r="1781" spans="2:21" x14ac:dyDescent="0.25">
      <c r="B1781" s="88" t="str">
        <v/>
      </c>
      <c r="C1781" s="88" t="str">
        <v/>
      </c>
      <c r="D1781" s="88" t="str">
        <v/>
      </c>
      <c r="F1781" s="88" t="str">
        <v/>
      </c>
      <c r="O1781" s="138">
        <v>6</v>
      </c>
      <c r="P1781" s="138" t="s">
        <v>197</v>
      </c>
      <c r="Q1781" s="138" t="s">
        <v>415</v>
      </c>
      <c r="R1781" s="138">
        <v>14</v>
      </c>
      <c r="S1781" s="138" t="s">
        <v>429</v>
      </c>
      <c r="T1781" s="138" t="s">
        <v>443</v>
      </c>
      <c r="U1781" s="139">
        <v>45.7</v>
      </c>
    </row>
    <row r="1782" spans="2:21" x14ac:dyDescent="0.25">
      <c r="B1782" s="88" t="str">
        <v/>
      </c>
      <c r="C1782" s="88" t="str">
        <v/>
      </c>
      <c r="D1782" s="88" t="str">
        <v/>
      </c>
      <c r="F1782" s="88" t="str">
        <v/>
      </c>
      <c r="O1782" s="138">
        <v>6</v>
      </c>
      <c r="P1782" s="138" t="s">
        <v>197</v>
      </c>
      <c r="Q1782" s="138" t="s">
        <v>415</v>
      </c>
      <c r="R1782" s="138">
        <v>15</v>
      </c>
      <c r="S1782" s="138" t="s">
        <v>430</v>
      </c>
      <c r="T1782" s="138" t="s">
        <v>444</v>
      </c>
      <c r="U1782" s="138">
        <v>49.91</v>
      </c>
    </row>
    <row r="1783" spans="2:21" x14ac:dyDescent="0.25">
      <c r="B1783" s="88" t="str">
        <v/>
      </c>
      <c r="C1783" s="88" t="str">
        <v/>
      </c>
      <c r="D1783" s="88" t="str">
        <v/>
      </c>
      <c r="F1783" s="88" t="str">
        <v/>
      </c>
      <c r="O1783" s="138">
        <v>6</v>
      </c>
      <c r="P1783" s="138" t="s">
        <v>197</v>
      </c>
      <c r="Q1783" s="138" t="s">
        <v>431</v>
      </c>
      <c r="R1783" s="138">
        <v>1</v>
      </c>
      <c r="S1783" s="138" t="s">
        <v>432</v>
      </c>
      <c r="T1783" s="138" t="s">
        <v>445</v>
      </c>
      <c r="U1783" s="138">
        <v>67.83</v>
      </c>
    </row>
    <row r="1784" spans="2:21" x14ac:dyDescent="0.25">
      <c r="B1784" s="88" t="str">
        <v/>
      </c>
      <c r="C1784" s="88" t="str">
        <v/>
      </c>
      <c r="D1784" s="88" t="str">
        <v/>
      </c>
      <c r="F1784" s="88" t="str">
        <v/>
      </c>
      <c r="O1784" s="138">
        <v>6</v>
      </c>
      <c r="P1784" s="138" t="s">
        <v>197</v>
      </c>
      <c r="Q1784" s="138" t="s">
        <v>431</v>
      </c>
      <c r="R1784" s="138">
        <v>2</v>
      </c>
      <c r="S1784" s="138" t="s">
        <v>433</v>
      </c>
      <c r="T1784" s="138" t="s">
        <v>446</v>
      </c>
      <c r="U1784" s="138">
        <v>60.04</v>
      </c>
    </row>
    <row r="1785" spans="2:21" x14ac:dyDescent="0.25">
      <c r="B1785" s="88" t="str">
        <v/>
      </c>
      <c r="C1785" s="88" t="str">
        <v/>
      </c>
      <c r="D1785" s="88" t="str">
        <v/>
      </c>
      <c r="F1785" s="88" t="str">
        <v/>
      </c>
      <c r="O1785" s="138">
        <v>7</v>
      </c>
      <c r="P1785" s="138" t="s">
        <v>198</v>
      </c>
      <c r="Q1785" s="138" t="s">
        <v>415</v>
      </c>
      <c r="R1785" s="138">
        <v>1</v>
      </c>
      <c r="S1785" s="138" t="s">
        <v>416</v>
      </c>
      <c r="T1785" s="138" t="s">
        <v>434</v>
      </c>
      <c r="U1785" s="139">
        <v>53.75</v>
      </c>
    </row>
    <row r="1786" spans="2:21" x14ac:dyDescent="0.25">
      <c r="B1786" s="88" t="str">
        <v/>
      </c>
      <c r="C1786" s="88" t="str">
        <v/>
      </c>
      <c r="D1786" s="88" t="str">
        <v/>
      </c>
      <c r="F1786" s="88" t="str">
        <v/>
      </c>
      <c r="O1786" s="138">
        <v>7</v>
      </c>
      <c r="P1786" s="138" t="s">
        <v>198</v>
      </c>
      <c r="Q1786" s="138" t="s">
        <v>415</v>
      </c>
      <c r="R1786" s="138">
        <v>2</v>
      </c>
      <c r="S1786" s="138" t="s">
        <v>417</v>
      </c>
      <c r="T1786" s="138" t="s">
        <v>435</v>
      </c>
      <c r="U1786" s="139">
        <v>49.85</v>
      </c>
    </row>
    <row r="1787" spans="2:21" x14ac:dyDescent="0.25">
      <c r="B1787" s="88" t="str">
        <v/>
      </c>
      <c r="C1787" s="88" t="str">
        <v/>
      </c>
      <c r="D1787" s="88" t="str">
        <v/>
      </c>
      <c r="F1787" s="88" t="str">
        <v/>
      </c>
      <c r="O1787" s="138">
        <v>7</v>
      </c>
      <c r="P1787" s="138" t="s">
        <v>198</v>
      </c>
      <c r="Q1787" s="138" t="s">
        <v>415</v>
      </c>
      <c r="R1787" s="138">
        <v>3</v>
      </c>
      <c r="S1787" s="138" t="s">
        <v>418</v>
      </c>
      <c r="T1787" s="138" t="s">
        <v>252</v>
      </c>
      <c r="U1787" s="139">
        <v>64.97</v>
      </c>
    </row>
    <row r="1788" spans="2:21" x14ac:dyDescent="0.25">
      <c r="B1788" s="88" t="str">
        <v/>
      </c>
      <c r="C1788" s="88" t="str">
        <v/>
      </c>
      <c r="D1788" s="88" t="str">
        <v/>
      </c>
      <c r="F1788" s="88" t="str">
        <v/>
      </c>
      <c r="O1788" s="138">
        <v>7</v>
      </c>
      <c r="P1788" s="138" t="s">
        <v>198</v>
      </c>
      <c r="Q1788" s="138" t="s">
        <v>415</v>
      </c>
      <c r="R1788" s="138">
        <v>4</v>
      </c>
      <c r="S1788" s="138" t="s">
        <v>419</v>
      </c>
      <c r="T1788" s="138" t="s">
        <v>436</v>
      </c>
      <c r="U1788" s="139">
        <v>50.28</v>
      </c>
    </row>
    <row r="1789" spans="2:21" x14ac:dyDescent="0.25">
      <c r="B1789" s="88" t="str">
        <v/>
      </c>
      <c r="C1789" s="88" t="str">
        <v/>
      </c>
      <c r="D1789" s="88" t="str">
        <v/>
      </c>
      <c r="F1789" s="88" t="str">
        <v/>
      </c>
      <c r="O1789" s="138">
        <v>7</v>
      </c>
      <c r="P1789" s="138" t="s">
        <v>198</v>
      </c>
      <c r="Q1789" s="138" t="s">
        <v>415</v>
      </c>
      <c r="R1789" s="138">
        <v>5</v>
      </c>
      <c r="S1789" s="138" t="s">
        <v>420</v>
      </c>
      <c r="T1789" s="138" t="s">
        <v>252</v>
      </c>
      <c r="U1789" s="139">
        <v>65.930000000000007</v>
      </c>
    </row>
    <row r="1790" spans="2:21" x14ac:dyDescent="0.25">
      <c r="B1790" s="88" t="str">
        <v/>
      </c>
      <c r="C1790" s="88" t="str">
        <v/>
      </c>
      <c r="D1790" s="88" t="str">
        <v/>
      </c>
      <c r="F1790" s="88" t="str">
        <v/>
      </c>
      <c r="O1790" s="138">
        <v>7</v>
      </c>
      <c r="P1790" s="138" t="s">
        <v>198</v>
      </c>
      <c r="Q1790" s="138" t="s">
        <v>415</v>
      </c>
      <c r="R1790" s="138">
        <v>6</v>
      </c>
      <c r="S1790" s="138" t="s">
        <v>421</v>
      </c>
      <c r="T1790" s="138" t="s">
        <v>244</v>
      </c>
      <c r="U1790" s="139">
        <v>44.04</v>
      </c>
    </row>
    <row r="1791" spans="2:21" x14ac:dyDescent="0.25">
      <c r="B1791" s="88" t="str">
        <v/>
      </c>
      <c r="C1791" s="88" t="str">
        <v/>
      </c>
      <c r="D1791" s="88" t="str">
        <v/>
      </c>
      <c r="F1791" s="88" t="str">
        <v/>
      </c>
      <c r="O1791" s="138">
        <v>7</v>
      </c>
      <c r="P1791" s="138" t="s">
        <v>198</v>
      </c>
      <c r="Q1791" s="138" t="s">
        <v>415</v>
      </c>
      <c r="R1791" s="138">
        <v>7</v>
      </c>
      <c r="S1791" s="138" t="s">
        <v>422</v>
      </c>
      <c r="T1791" s="138" t="s">
        <v>437</v>
      </c>
      <c r="U1791" s="139">
        <v>71.569999999999993</v>
      </c>
    </row>
    <row r="1792" spans="2:21" x14ac:dyDescent="0.25">
      <c r="B1792" s="88" t="str">
        <v/>
      </c>
      <c r="C1792" s="88" t="str">
        <v/>
      </c>
      <c r="D1792" s="88" t="str">
        <v/>
      </c>
      <c r="F1792" s="88" t="str">
        <v/>
      </c>
      <c r="O1792" s="138">
        <v>7</v>
      </c>
      <c r="P1792" s="138" t="s">
        <v>198</v>
      </c>
      <c r="Q1792" s="138" t="s">
        <v>415</v>
      </c>
      <c r="R1792" s="138">
        <v>8</v>
      </c>
      <c r="S1792" s="138" t="s">
        <v>423</v>
      </c>
      <c r="T1792" s="138" t="s">
        <v>438</v>
      </c>
      <c r="U1792" s="139">
        <v>44.61</v>
      </c>
    </row>
    <row r="1793" spans="2:21" x14ac:dyDescent="0.25">
      <c r="B1793" s="88" t="str">
        <v/>
      </c>
      <c r="C1793" s="88" t="str">
        <v/>
      </c>
      <c r="D1793" s="88" t="str">
        <v/>
      </c>
      <c r="F1793" s="88" t="str">
        <v/>
      </c>
      <c r="O1793" s="138">
        <v>7</v>
      </c>
      <c r="P1793" s="138" t="s">
        <v>198</v>
      </c>
      <c r="Q1793" s="138" t="s">
        <v>415</v>
      </c>
      <c r="R1793" s="138">
        <v>9</v>
      </c>
      <c r="S1793" s="138" t="s">
        <v>424</v>
      </c>
      <c r="T1793" s="138" t="s">
        <v>246</v>
      </c>
      <c r="U1793" s="139">
        <v>48.9</v>
      </c>
    </row>
    <row r="1794" spans="2:21" x14ac:dyDescent="0.25">
      <c r="B1794" s="88" t="str">
        <v/>
      </c>
      <c r="C1794" s="88" t="str">
        <v/>
      </c>
      <c r="D1794" s="88" t="str">
        <v/>
      </c>
      <c r="F1794" s="88" t="str">
        <v/>
      </c>
      <c r="O1794" s="138">
        <v>7</v>
      </c>
      <c r="P1794" s="138" t="s">
        <v>198</v>
      </c>
      <c r="Q1794" s="138" t="s">
        <v>415</v>
      </c>
      <c r="R1794" s="138">
        <v>10</v>
      </c>
      <c r="S1794" s="138" t="s">
        <v>425</v>
      </c>
      <c r="T1794" s="138" t="s">
        <v>439</v>
      </c>
      <c r="U1794" s="139">
        <v>59.65</v>
      </c>
    </row>
    <row r="1795" spans="2:21" x14ac:dyDescent="0.25">
      <c r="B1795" s="88" t="str">
        <v/>
      </c>
      <c r="C1795" s="88" t="str">
        <v/>
      </c>
      <c r="D1795" s="88" t="str">
        <v/>
      </c>
      <c r="F1795" s="88" t="str">
        <v/>
      </c>
      <c r="O1795" s="138">
        <v>7</v>
      </c>
      <c r="P1795" s="138" t="s">
        <v>198</v>
      </c>
      <c r="Q1795" s="138" t="s">
        <v>415</v>
      </c>
      <c r="R1795" s="138">
        <v>11</v>
      </c>
      <c r="S1795" s="138" t="s">
        <v>426</v>
      </c>
      <c r="T1795" s="138" t="s">
        <v>440</v>
      </c>
      <c r="U1795" s="139">
        <v>46.92</v>
      </c>
    </row>
    <row r="1796" spans="2:21" x14ac:dyDescent="0.25">
      <c r="B1796" s="88" t="str">
        <v/>
      </c>
      <c r="C1796" s="88" t="str">
        <v/>
      </c>
      <c r="D1796" s="88" t="str">
        <v/>
      </c>
      <c r="F1796" s="88" t="str">
        <v/>
      </c>
      <c r="O1796" s="138">
        <v>7</v>
      </c>
      <c r="P1796" s="138" t="s">
        <v>198</v>
      </c>
      <c r="Q1796" s="138" t="s">
        <v>415</v>
      </c>
      <c r="R1796" s="138">
        <v>12</v>
      </c>
      <c r="S1796" s="138" t="s">
        <v>427</v>
      </c>
      <c r="T1796" s="138" t="s">
        <v>441</v>
      </c>
      <c r="U1796" s="139">
        <v>51.54</v>
      </c>
    </row>
    <row r="1797" spans="2:21" x14ac:dyDescent="0.25">
      <c r="B1797" s="88" t="str">
        <v/>
      </c>
      <c r="C1797" s="88" t="str">
        <v/>
      </c>
      <c r="D1797" s="88" t="str">
        <v/>
      </c>
      <c r="F1797" s="88" t="str">
        <v/>
      </c>
      <c r="O1797" s="138">
        <v>7</v>
      </c>
      <c r="P1797" s="138" t="s">
        <v>198</v>
      </c>
      <c r="Q1797" s="138" t="s">
        <v>415</v>
      </c>
      <c r="R1797" s="138">
        <v>13</v>
      </c>
      <c r="S1797" s="138" t="s">
        <v>428</v>
      </c>
      <c r="T1797" s="138" t="s">
        <v>442</v>
      </c>
      <c r="U1797" s="139">
        <v>48.51</v>
      </c>
    </row>
    <row r="1798" spans="2:21" x14ac:dyDescent="0.25">
      <c r="B1798" s="88" t="str">
        <v/>
      </c>
      <c r="C1798" s="88" t="str">
        <v/>
      </c>
      <c r="D1798" s="88" t="str">
        <v/>
      </c>
      <c r="F1798" s="88" t="str">
        <v/>
      </c>
      <c r="O1798" s="138">
        <v>7</v>
      </c>
      <c r="P1798" s="138" t="s">
        <v>198</v>
      </c>
      <c r="Q1798" s="138" t="s">
        <v>415</v>
      </c>
      <c r="R1798" s="138">
        <v>14</v>
      </c>
      <c r="S1798" s="138" t="s">
        <v>429</v>
      </c>
      <c r="T1798" s="138" t="s">
        <v>443</v>
      </c>
      <c r="U1798" s="139">
        <v>45.7</v>
      </c>
    </row>
    <row r="1799" spans="2:21" x14ac:dyDescent="0.25">
      <c r="B1799" s="88" t="str">
        <v/>
      </c>
      <c r="C1799" s="88" t="str">
        <v/>
      </c>
      <c r="D1799" s="88" t="str">
        <v/>
      </c>
      <c r="F1799" s="88" t="str">
        <v/>
      </c>
      <c r="O1799" s="138">
        <v>7</v>
      </c>
      <c r="P1799" s="138" t="s">
        <v>198</v>
      </c>
      <c r="Q1799" s="138" t="s">
        <v>415</v>
      </c>
      <c r="R1799" s="138">
        <v>15</v>
      </c>
      <c r="S1799" s="138" t="s">
        <v>430</v>
      </c>
      <c r="T1799" s="138" t="s">
        <v>444</v>
      </c>
      <c r="U1799" s="138">
        <v>49.91</v>
      </c>
    </row>
    <row r="1800" spans="2:21" x14ac:dyDescent="0.25">
      <c r="B1800" s="88" t="str">
        <v/>
      </c>
      <c r="C1800" s="88" t="str">
        <v/>
      </c>
      <c r="D1800" s="88" t="str">
        <v/>
      </c>
      <c r="F1800" s="88" t="str">
        <v/>
      </c>
      <c r="O1800" s="138">
        <v>7</v>
      </c>
      <c r="P1800" s="138" t="s">
        <v>198</v>
      </c>
      <c r="Q1800" s="138" t="s">
        <v>431</v>
      </c>
      <c r="R1800" s="138">
        <v>1</v>
      </c>
      <c r="S1800" s="138" t="s">
        <v>432</v>
      </c>
      <c r="T1800" s="138" t="s">
        <v>445</v>
      </c>
      <c r="U1800" s="138">
        <v>67.83</v>
      </c>
    </row>
    <row r="1801" spans="2:21" x14ac:dyDescent="0.25">
      <c r="B1801" s="88" t="str">
        <v/>
      </c>
      <c r="C1801" s="88" t="str">
        <v/>
      </c>
      <c r="D1801" s="88" t="str">
        <v/>
      </c>
      <c r="F1801" s="88" t="str">
        <v/>
      </c>
      <c r="O1801" s="138">
        <v>7</v>
      </c>
      <c r="P1801" s="138" t="s">
        <v>198</v>
      </c>
      <c r="Q1801" s="138" t="s">
        <v>431</v>
      </c>
      <c r="R1801" s="138">
        <v>2</v>
      </c>
      <c r="S1801" s="138" t="s">
        <v>433</v>
      </c>
      <c r="T1801" s="138" t="s">
        <v>446</v>
      </c>
      <c r="U1801" s="138">
        <v>60.04</v>
      </c>
    </row>
    <row r="1802" spans="2:21" x14ac:dyDescent="0.25">
      <c r="B1802" s="88" t="str">
        <v/>
      </c>
      <c r="C1802" s="88" t="str">
        <v/>
      </c>
      <c r="D1802" s="88" t="str">
        <v/>
      </c>
      <c r="F1802" s="88" t="str">
        <v/>
      </c>
      <c r="O1802" s="138">
        <v>8</v>
      </c>
      <c r="P1802" s="138" t="s">
        <v>199</v>
      </c>
      <c r="Q1802" s="138" t="s">
        <v>415</v>
      </c>
      <c r="R1802" s="138">
        <v>1</v>
      </c>
      <c r="S1802" s="138" t="s">
        <v>416</v>
      </c>
      <c r="T1802" s="138" t="s">
        <v>434</v>
      </c>
      <c r="U1802" s="139">
        <v>53.75</v>
      </c>
    </row>
    <row r="1803" spans="2:21" x14ac:dyDescent="0.25">
      <c r="B1803" s="88" t="str">
        <v/>
      </c>
      <c r="C1803" s="88" t="str">
        <v/>
      </c>
      <c r="D1803" s="88" t="str">
        <v/>
      </c>
      <c r="F1803" s="88" t="str">
        <v/>
      </c>
      <c r="O1803" s="138">
        <v>8</v>
      </c>
      <c r="P1803" s="138" t="s">
        <v>199</v>
      </c>
      <c r="Q1803" s="138" t="s">
        <v>415</v>
      </c>
      <c r="R1803" s="138">
        <v>2</v>
      </c>
      <c r="S1803" s="138" t="s">
        <v>417</v>
      </c>
      <c r="T1803" s="138" t="s">
        <v>435</v>
      </c>
      <c r="U1803" s="139">
        <v>49.85</v>
      </c>
    </row>
    <row r="1804" spans="2:21" x14ac:dyDescent="0.25">
      <c r="B1804" s="88" t="str">
        <v/>
      </c>
      <c r="C1804" s="88" t="str">
        <v/>
      </c>
      <c r="D1804" s="88" t="str">
        <v/>
      </c>
      <c r="F1804" s="88" t="str">
        <v/>
      </c>
      <c r="O1804" s="138">
        <v>8</v>
      </c>
      <c r="P1804" s="138" t="s">
        <v>199</v>
      </c>
      <c r="Q1804" s="138" t="s">
        <v>415</v>
      </c>
      <c r="R1804" s="138">
        <v>3</v>
      </c>
      <c r="S1804" s="138" t="s">
        <v>418</v>
      </c>
      <c r="T1804" s="138" t="s">
        <v>252</v>
      </c>
      <c r="U1804" s="139">
        <v>64.97</v>
      </c>
    </row>
    <row r="1805" spans="2:21" x14ac:dyDescent="0.25">
      <c r="B1805" s="88" t="str">
        <v/>
      </c>
      <c r="C1805" s="88" t="str">
        <v/>
      </c>
      <c r="D1805" s="88" t="str">
        <v/>
      </c>
      <c r="F1805" s="88" t="str">
        <v/>
      </c>
      <c r="O1805" s="138">
        <v>8</v>
      </c>
      <c r="P1805" s="138" t="s">
        <v>199</v>
      </c>
      <c r="Q1805" s="138" t="s">
        <v>415</v>
      </c>
      <c r="R1805" s="138">
        <v>4</v>
      </c>
      <c r="S1805" s="138" t="s">
        <v>419</v>
      </c>
      <c r="T1805" s="138" t="s">
        <v>436</v>
      </c>
      <c r="U1805" s="139">
        <v>50.28</v>
      </c>
    </row>
    <row r="1806" spans="2:21" x14ac:dyDescent="0.25">
      <c r="B1806" s="88" t="str">
        <v/>
      </c>
      <c r="C1806" s="88" t="str">
        <v/>
      </c>
      <c r="D1806" s="88" t="str">
        <v/>
      </c>
      <c r="F1806" s="88" t="str">
        <v/>
      </c>
      <c r="O1806" s="138">
        <v>8</v>
      </c>
      <c r="P1806" s="138" t="s">
        <v>199</v>
      </c>
      <c r="Q1806" s="138" t="s">
        <v>415</v>
      </c>
      <c r="R1806" s="138">
        <v>5</v>
      </c>
      <c r="S1806" s="138" t="s">
        <v>420</v>
      </c>
      <c r="T1806" s="138" t="s">
        <v>252</v>
      </c>
      <c r="U1806" s="139">
        <v>65.930000000000007</v>
      </c>
    </row>
    <row r="1807" spans="2:21" x14ac:dyDescent="0.25">
      <c r="B1807" s="88" t="str">
        <v/>
      </c>
      <c r="C1807" s="88" t="str">
        <v/>
      </c>
      <c r="D1807" s="88" t="str">
        <v/>
      </c>
      <c r="F1807" s="88" t="str">
        <v/>
      </c>
      <c r="O1807" s="138">
        <v>8</v>
      </c>
      <c r="P1807" s="138" t="s">
        <v>199</v>
      </c>
      <c r="Q1807" s="138" t="s">
        <v>415</v>
      </c>
      <c r="R1807" s="138">
        <v>6</v>
      </c>
      <c r="S1807" s="138" t="s">
        <v>421</v>
      </c>
      <c r="T1807" s="138" t="s">
        <v>244</v>
      </c>
      <c r="U1807" s="139">
        <v>44.04</v>
      </c>
    </row>
    <row r="1808" spans="2:21" x14ac:dyDescent="0.25">
      <c r="B1808" s="88" t="str">
        <v/>
      </c>
      <c r="C1808" s="88" t="str">
        <v/>
      </c>
      <c r="D1808" s="88" t="str">
        <v/>
      </c>
      <c r="F1808" s="88" t="str">
        <v/>
      </c>
      <c r="O1808" s="138">
        <v>8</v>
      </c>
      <c r="P1808" s="138" t="s">
        <v>199</v>
      </c>
      <c r="Q1808" s="138" t="s">
        <v>415</v>
      </c>
      <c r="R1808" s="138">
        <v>7</v>
      </c>
      <c r="S1808" s="138" t="s">
        <v>422</v>
      </c>
      <c r="T1808" s="138" t="s">
        <v>437</v>
      </c>
      <c r="U1808" s="139">
        <v>71.569999999999993</v>
      </c>
    </row>
    <row r="1809" spans="2:21" x14ac:dyDescent="0.25">
      <c r="B1809" s="88" t="str">
        <v/>
      </c>
      <c r="C1809" s="88" t="str">
        <v/>
      </c>
      <c r="D1809" s="88" t="str">
        <v/>
      </c>
      <c r="F1809" s="88" t="str">
        <v/>
      </c>
      <c r="O1809" s="138">
        <v>8</v>
      </c>
      <c r="P1809" s="138" t="s">
        <v>199</v>
      </c>
      <c r="Q1809" s="138" t="s">
        <v>415</v>
      </c>
      <c r="R1809" s="138">
        <v>8</v>
      </c>
      <c r="S1809" s="138" t="s">
        <v>423</v>
      </c>
      <c r="T1809" s="138" t="s">
        <v>438</v>
      </c>
      <c r="U1809" s="139">
        <v>44.61</v>
      </c>
    </row>
    <row r="1810" spans="2:21" x14ac:dyDescent="0.25">
      <c r="B1810" s="88" t="str">
        <v/>
      </c>
      <c r="C1810" s="88" t="str">
        <v/>
      </c>
      <c r="D1810" s="88" t="str">
        <v/>
      </c>
      <c r="F1810" s="88" t="str">
        <v/>
      </c>
      <c r="O1810" s="138">
        <v>8</v>
      </c>
      <c r="P1810" s="138" t="s">
        <v>199</v>
      </c>
      <c r="Q1810" s="138" t="s">
        <v>415</v>
      </c>
      <c r="R1810" s="138">
        <v>9</v>
      </c>
      <c r="S1810" s="138" t="s">
        <v>424</v>
      </c>
      <c r="T1810" s="138" t="s">
        <v>246</v>
      </c>
      <c r="U1810" s="139">
        <v>48.9</v>
      </c>
    </row>
    <row r="1811" spans="2:21" x14ac:dyDescent="0.25">
      <c r="B1811" s="88" t="str">
        <v/>
      </c>
      <c r="C1811" s="88" t="str">
        <v/>
      </c>
      <c r="D1811" s="88" t="str">
        <v/>
      </c>
      <c r="F1811" s="88" t="str">
        <v/>
      </c>
      <c r="O1811" s="138">
        <v>8</v>
      </c>
      <c r="P1811" s="138" t="s">
        <v>199</v>
      </c>
      <c r="Q1811" s="138" t="s">
        <v>415</v>
      </c>
      <c r="R1811" s="138">
        <v>10</v>
      </c>
      <c r="S1811" s="138" t="s">
        <v>425</v>
      </c>
      <c r="T1811" s="138" t="s">
        <v>439</v>
      </c>
      <c r="U1811" s="139">
        <v>59.65</v>
      </c>
    </row>
    <row r="1812" spans="2:21" x14ac:dyDescent="0.25">
      <c r="B1812" s="88" t="str">
        <v/>
      </c>
      <c r="C1812" s="88" t="str">
        <v/>
      </c>
      <c r="D1812" s="88" t="str">
        <v/>
      </c>
      <c r="F1812" s="88" t="str">
        <v/>
      </c>
      <c r="O1812" s="138">
        <v>8</v>
      </c>
      <c r="P1812" s="138" t="s">
        <v>199</v>
      </c>
      <c r="Q1812" s="138" t="s">
        <v>415</v>
      </c>
      <c r="R1812" s="138">
        <v>11</v>
      </c>
      <c r="S1812" s="138" t="s">
        <v>426</v>
      </c>
      <c r="T1812" s="138" t="s">
        <v>440</v>
      </c>
      <c r="U1812" s="139">
        <v>46.92</v>
      </c>
    </row>
    <row r="1813" spans="2:21" x14ac:dyDescent="0.25">
      <c r="B1813" s="88" t="str">
        <v/>
      </c>
      <c r="C1813" s="88" t="str">
        <v/>
      </c>
      <c r="D1813" s="88" t="str">
        <v/>
      </c>
      <c r="F1813" s="88" t="str">
        <v/>
      </c>
      <c r="O1813" s="138">
        <v>8</v>
      </c>
      <c r="P1813" s="138" t="s">
        <v>199</v>
      </c>
      <c r="Q1813" s="138" t="s">
        <v>415</v>
      </c>
      <c r="R1813" s="138">
        <v>12</v>
      </c>
      <c r="S1813" s="138" t="s">
        <v>427</v>
      </c>
      <c r="T1813" s="138" t="s">
        <v>441</v>
      </c>
      <c r="U1813" s="139">
        <v>51.54</v>
      </c>
    </row>
    <row r="1814" spans="2:21" x14ac:dyDescent="0.25">
      <c r="B1814" s="88" t="str">
        <v/>
      </c>
      <c r="C1814" s="88" t="str">
        <v/>
      </c>
      <c r="D1814" s="88" t="str">
        <v/>
      </c>
      <c r="F1814" s="88" t="str">
        <v/>
      </c>
      <c r="O1814" s="138">
        <v>8</v>
      </c>
      <c r="P1814" s="138" t="s">
        <v>199</v>
      </c>
      <c r="Q1814" s="138" t="s">
        <v>415</v>
      </c>
      <c r="R1814" s="138">
        <v>13</v>
      </c>
      <c r="S1814" s="138" t="s">
        <v>428</v>
      </c>
      <c r="T1814" s="138" t="s">
        <v>442</v>
      </c>
      <c r="U1814" s="139">
        <v>48.51</v>
      </c>
    </row>
    <row r="1815" spans="2:21" x14ac:dyDescent="0.25">
      <c r="B1815" s="88" t="str">
        <v/>
      </c>
      <c r="C1815" s="88" t="str">
        <v/>
      </c>
      <c r="D1815" s="88" t="str">
        <v/>
      </c>
      <c r="F1815" s="88" t="str">
        <v/>
      </c>
      <c r="O1815" s="138">
        <v>8</v>
      </c>
      <c r="P1815" s="138" t="s">
        <v>199</v>
      </c>
      <c r="Q1815" s="138" t="s">
        <v>415</v>
      </c>
      <c r="R1815" s="138">
        <v>14</v>
      </c>
      <c r="S1815" s="138" t="s">
        <v>429</v>
      </c>
      <c r="T1815" s="138" t="s">
        <v>443</v>
      </c>
      <c r="U1815" s="139">
        <v>45.7</v>
      </c>
    </row>
    <row r="1816" spans="2:21" x14ac:dyDescent="0.25">
      <c r="B1816" s="88" t="str">
        <v/>
      </c>
      <c r="C1816" s="88" t="str">
        <v/>
      </c>
      <c r="D1816" s="88" t="str">
        <v/>
      </c>
      <c r="F1816" s="88" t="str">
        <v/>
      </c>
      <c r="O1816" s="138">
        <v>8</v>
      </c>
      <c r="P1816" s="138" t="s">
        <v>199</v>
      </c>
      <c r="Q1816" s="138" t="s">
        <v>415</v>
      </c>
      <c r="R1816" s="138">
        <v>15</v>
      </c>
      <c r="S1816" s="138" t="s">
        <v>430</v>
      </c>
      <c r="T1816" s="138" t="s">
        <v>444</v>
      </c>
      <c r="U1816" s="138">
        <v>49.91</v>
      </c>
    </row>
    <row r="1817" spans="2:21" x14ac:dyDescent="0.25">
      <c r="B1817" s="88" t="str">
        <v/>
      </c>
      <c r="C1817" s="88" t="str">
        <v/>
      </c>
      <c r="D1817" s="88" t="str">
        <v/>
      </c>
      <c r="F1817" s="88" t="str">
        <v/>
      </c>
      <c r="O1817" s="138">
        <v>8</v>
      </c>
      <c r="P1817" s="138" t="s">
        <v>199</v>
      </c>
      <c r="Q1817" s="138" t="s">
        <v>431</v>
      </c>
      <c r="R1817" s="138">
        <v>1</v>
      </c>
      <c r="S1817" s="138" t="s">
        <v>432</v>
      </c>
      <c r="T1817" s="138" t="s">
        <v>445</v>
      </c>
      <c r="U1817" s="138">
        <v>67.83</v>
      </c>
    </row>
    <row r="1818" spans="2:21" x14ac:dyDescent="0.25">
      <c r="B1818" s="88" t="str">
        <v/>
      </c>
      <c r="C1818" s="88" t="str">
        <v/>
      </c>
      <c r="D1818" s="88" t="str">
        <v/>
      </c>
      <c r="F1818" s="88" t="str">
        <v/>
      </c>
      <c r="O1818" s="138">
        <v>8</v>
      </c>
      <c r="P1818" s="138" t="s">
        <v>199</v>
      </c>
      <c r="Q1818" s="138" t="s">
        <v>431</v>
      </c>
      <c r="R1818" s="138">
        <v>2</v>
      </c>
      <c r="S1818" s="138" t="s">
        <v>433</v>
      </c>
      <c r="T1818" s="138" t="s">
        <v>446</v>
      </c>
      <c r="U1818" s="138">
        <v>60.04</v>
      </c>
    </row>
    <row r="1819" spans="2:21" x14ac:dyDescent="0.25">
      <c r="B1819" s="88" t="str">
        <v/>
      </c>
      <c r="C1819" s="88" t="str">
        <v/>
      </c>
      <c r="D1819" s="88" t="str">
        <v/>
      </c>
      <c r="F1819" s="88" t="str">
        <v/>
      </c>
      <c r="O1819" s="138">
        <v>9</v>
      </c>
      <c r="P1819" s="138" t="s">
        <v>200</v>
      </c>
      <c r="Q1819" s="138" t="s">
        <v>415</v>
      </c>
      <c r="R1819" s="138">
        <v>1</v>
      </c>
      <c r="S1819" s="138" t="s">
        <v>416</v>
      </c>
      <c r="T1819" s="138" t="s">
        <v>434</v>
      </c>
      <c r="U1819" s="139">
        <v>53.75</v>
      </c>
    </row>
    <row r="1820" spans="2:21" x14ac:dyDescent="0.25">
      <c r="B1820" s="88" t="str">
        <v/>
      </c>
      <c r="C1820" s="88" t="str">
        <v/>
      </c>
      <c r="D1820" s="88" t="str">
        <v/>
      </c>
      <c r="F1820" s="88" t="str">
        <v/>
      </c>
      <c r="O1820" s="138">
        <v>9</v>
      </c>
      <c r="P1820" s="138" t="s">
        <v>200</v>
      </c>
      <c r="Q1820" s="138" t="s">
        <v>415</v>
      </c>
      <c r="R1820" s="138">
        <v>2</v>
      </c>
      <c r="S1820" s="138" t="s">
        <v>417</v>
      </c>
      <c r="T1820" s="138" t="s">
        <v>435</v>
      </c>
      <c r="U1820" s="139">
        <v>49.85</v>
      </c>
    </row>
    <row r="1821" spans="2:21" x14ac:dyDescent="0.25">
      <c r="B1821" s="88" t="str">
        <v/>
      </c>
      <c r="C1821" s="88" t="str">
        <v/>
      </c>
      <c r="D1821" s="88" t="str">
        <v/>
      </c>
      <c r="F1821" s="88" t="str">
        <v/>
      </c>
      <c r="O1821" s="138">
        <v>9</v>
      </c>
      <c r="P1821" s="138" t="s">
        <v>200</v>
      </c>
      <c r="Q1821" s="138" t="s">
        <v>415</v>
      </c>
      <c r="R1821" s="138">
        <v>3</v>
      </c>
      <c r="S1821" s="138" t="s">
        <v>418</v>
      </c>
      <c r="T1821" s="138" t="s">
        <v>252</v>
      </c>
      <c r="U1821" s="139">
        <v>64.97</v>
      </c>
    </row>
    <row r="1822" spans="2:21" x14ac:dyDescent="0.25">
      <c r="B1822" s="88" t="str">
        <v/>
      </c>
      <c r="C1822" s="88" t="str">
        <v/>
      </c>
      <c r="D1822" s="88" t="str">
        <v/>
      </c>
      <c r="F1822" s="88" t="str">
        <v/>
      </c>
      <c r="O1822" s="138">
        <v>9</v>
      </c>
      <c r="P1822" s="138" t="s">
        <v>200</v>
      </c>
      <c r="Q1822" s="138" t="s">
        <v>415</v>
      </c>
      <c r="R1822" s="138">
        <v>4</v>
      </c>
      <c r="S1822" s="138" t="s">
        <v>419</v>
      </c>
      <c r="T1822" s="138" t="s">
        <v>436</v>
      </c>
      <c r="U1822" s="139">
        <v>50.28</v>
      </c>
    </row>
    <row r="1823" spans="2:21" x14ac:dyDescent="0.25">
      <c r="B1823" s="88" t="str">
        <v/>
      </c>
      <c r="C1823" s="88" t="str">
        <v/>
      </c>
      <c r="D1823" s="88" t="str">
        <v/>
      </c>
      <c r="F1823" s="88" t="str">
        <v/>
      </c>
      <c r="O1823" s="138">
        <v>9</v>
      </c>
      <c r="P1823" s="138" t="s">
        <v>200</v>
      </c>
      <c r="Q1823" s="138" t="s">
        <v>415</v>
      </c>
      <c r="R1823" s="138">
        <v>5</v>
      </c>
      <c r="S1823" s="138" t="s">
        <v>420</v>
      </c>
      <c r="T1823" s="138" t="s">
        <v>252</v>
      </c>
      <c r="U1823" s="139">
        <v>65.930000000000007</v>
      </c>
    </row>
    <row r="1824" spans="2:21" x14ac:dyDescent="0.25">
      <c r="B1824" s="88" t="str">
        <v/>
      </c>
      <c r="C1824" s="88" t="str">
        <v/>
      </c>
      <c r="D1824" s="88" t="str">
        <v/>
      </c>
      <c r="F1824" s="88" t="str">
        <v/>
      </c>
      <c r="O1824" s="138">
        <v>9</v>
      </c>
      <c r="P1824" s="138" t="s">
        <v>200</v>
      </c>
      <c r="Q1824" s="138" t="s">
        <v>415</v>
      </c>
      <c r="R1824" s="138">
        <v>6</v>
      </c>
      <c r="S1824" s="138" t="s">
        <v>421</v>
      </c>
      <c r="T1824" s="138" t="s">
        <v>244</v>
      </c>
      <c r="U1824" s="139">
        <v>44.04</v>
      </c>
    </row>
    <row r="1825" spans="2:21" x14ac:dyDescent="0.25">
      <c r="B1825" s="88" t="str">
        <v/>
      </c>
      <c r="C1825" s="88" t="str">
        <v/>
      </c>
      <c r="D1825" s="88" t="str">
        <v/>
      </c>
      <c r="F1825" s="88" t="str">
        <v/>
      </c>
      <c r="O1825" s="138">
        <v>9</v>
      </c>
      <c r="P1825" s="138" t="s">
        <v>200</v>
      </c>
      <c r="Q1825" s="138" t="s">
        <v>415</v>
      </c>
      <c r="R1825" s="138">
        <v>7</v>
      </c>
      <c r="S1825" s="138" t="s">
        <v>422</v>
      </c>
      <c r="T1825" s="138" t="s">
        <v>437</v>
      </c>
      <c r="U1825" s="139">
        <v>71.569999999999993</v>
      </c>
    </row>
    <row r="1826" spans="2:21" x14ac:dyDescent="0.25">
      <c r="B1826" s="88" t="str">
        <v/>
      </c>
      <c r="C1826" s="88" t="str">
        <v/>
      </c>
      <c r="D1826" s="88" t="str">
        <v/>
      </c>
      <c r="F1826" s="88" t="str">
        <v/>
      </c>
      <c r="O1826" s="138">
        <v>9</v>
      </c>
      <c r="P1826" s="138" t="s">
        <v>200</v>
      </c>
      <c r="Q1826" s="138" t="s">
        <v>415</v>
      </c>
      <c r="R1826" s="138">
        <v>8</v>
      </c>
      <c r="S1826" s="138" t="s">
        <v>423</v>
      </c>
      <c r="T1826" s="138" t="s">
        <v>438</v>
      </c>
      <c r="U1826" s="139">
        <v>44.61</v>
      </c>
    </row>
    <row r="1827" spans="2:21" x14ac:dyDescent="0.25">
      <c r="B1827" s="88" t="str">
        <v/>
      </c>
      <c r="C1827" s="88" t="str">
        <v/>
      </c>
      <c r="D1827" s="88" t="str">
        <v/>
      </c>
      <c r="F1827" s="88" t="str">
        <v/>
      </c>
      <c r="O1827" s="138">
        <v>9</v>
      </c>
      <c r="P1827" s="138" t="s">
        <v>200</v>
      </c>
      <c r="Q1827" s="138" t="s">
        <v>415</v>
      </c>
      <c r="R1827" s="138">
        <v>9</v>
      </c>
      <c r="S1827" s="138" t="s">
        <v>424</v>
      </c>
      <c r="T1827" s="138" t="s">
        <v>246</v>
      </c>
      <c r="U1827" s="139">
        <v>48.9</v>
      </c>
    </row>
    <row r="1828" spans="2:21" x14ac:dyDescent="0.25">
      <c r="B1828" s="88" t="str">
        <v/>
      </c>
      <c r="C1828" s="88" t="str">
        <v/>
      </c>
      <c r="D1828" s="88" t="str">
        <v/>
      </c>
      <c r="F1828" s="88" t="str">
        <v/>
      </c>
      <c r="O1828" s="138">
        <v>9</v>
      </c>
      <c r="P1828" s="138" t="s">
        <v>200</v>
      </c>
      <c r="Q1828" s="138" t="s">
        <v>415</v>
      </c>
      <c r="R1828" s="138">
        <v>10</v>
      </c>
      <c r="S1828" s="138" t="s">
        <v>425</v>
      </c>
      <c r="T1828" s="138" t="s">
        <v>439</v>
      </c>
      <c r="U1828" s="139">
        <v>59.65</v>
      </c>
    </row>
    <row r="1829" spans="2:21" x14ac:dyDescent="0.25">
      <c r="B1829" s="88" t="str">
        <v/>
      </c>
      <c r="C1829" s="88" t="str">
        <v/>
      </c>
      <c r="D1829" s="88" t="str">
        <v/>
      </c>
      <c r="F1829" s="88" t="str">
        <v/>
      </c>
      <c r="O1829" s="138">
        <v>9</v>
      </c>
      <c r="P1829" s="138" t="s">
        <v>200</v>
      </c>
      <c r="Q1829" s="138" t="s">
        <v>415</v>
      </c>
      <c r="R1829" s="138">
        <v>11</v>
      </c>
      <c r="S1829" s="138" t="s">
        <v>426</v>
      </c>
      <c r="T1829" s="138" t="s">
        <v>440</v>
      </c>
      <c r="U1829" s="139">
        <v>46.92</v>
      </c>
    </row>
    <row r="1830" spans="2:21" x14ac:dyDescent="0.25">
      <c r="B1830" s="88" t="str">
        <v/>
      </c>
      <c r="C1830" s="88" t="str">
        <v/>
      </c>
      <c r="D1830" s="88" t="str">
        <v/>
      </c>
      <c r="F1830" s="88" t="str">
        <v/>
      </c>
      <c r="O1830" s="138">
        <v>9</v>
      </c>
      <c r="P1830" s="138" t="s">
        <v>200</v>
      </c>
      <c r="Q1830" s="138" t="s">
        <v>415</v>
      </c>
      <c r="R1830" s="138">
        <v>12</v>
      </c>
      <c r="S1830" s="138" t="s">
        <v>427</v>
      </c>
      <c r="T1830" s="138" t="s">
        <v>441</v>
      </c>
      <c r="U1830" s="139">
        <v>51.54</v>
      </c>
    </row>
    <row r="1831" spans="2:21" x14ac:dyDescent="0.25">
      <c r="B1831" s="88" t="str">
        <v/>
      </c>
      <c r="C1831" s="88" t="str">
        <v/>
      </c>
      <c r="D1831" s="88" t="str">
        <v/>
      </c>
      <c r="F1831" s="88" t="str">
        <v/>
      </c>
      <c r="O1831" s="138">
        <v>9</v>
      </c>
      <c r="P1831" s="138" t="s">
        <v>200</v>
      </c>
      <c r="Q1831" s="138" t="s">
        <v>415</v>
      </c>
      <c r="R1831" s="138">
        <v>13</v>
      </c>
      <c r="S1831" s="138" t="s">
        <v>428</v>
      </c>
      <c r="T1831" s="138" t="s">
        <v>442</v>
      </c>
      <c r="U1831" s="139">
        <v>48.51</v>
      </c>
    </row>
    <row r="1832" spans="2:21" x14ac:dyDescent="0.25">
      <c r="B1832" s="88" t="str">
        <v/>
      </c>
      <c r="C1832" s="88" t="str">
        <v/>
      </c>
      <c r="D1832" s="88" t="str">
        <v/>
      </c>
      <c r="F1832" s="88" t="str">
        <v/>
      </c>
      <c r="O1832" s="138">
        <v>9</v>
      </c>
      <c r="P1832" s="138" t="s">
        <v>200</v>
      </c>
      <c r="Q1832" s="138" t="s">
        <v>415</v>
      </c>
      <c r="R1832" s="138">
        <v>14</v>
      </c>
      <c r="S1832" s="138" t="s">
        <v>429</v>
      </c>
      <c r="T1832" s="138" t="s">
        <v>443</v>
      </c>
      <c r="U1832" s="139">
        <v>45.7</v>
      </c>
    </row>
    <row r="1833" spans="2:21" x14ac:dyDescent="0.25">
      <c r="B1833" s="88" t="str">
        <v/>
      </c>
      <c r="C1833" s="88" t="str">
        <v/>
      </c>
      <c r="D1833" s="88" t="str">
        <v/>
      </c>
      <c r="F1833" s="88" t="str">
        <v/>
      </c>
      <c r="O1833" s="138">
        <v>9</v>
      </c>
      <c r="P1833" s="138" t="s">
        <v>200</v>
      </c>
      <c r="Q1833" s="138" t="s">
        <v>415</v>
      </c>
      <c r="R1833" s="138">
        <v>15</v>
      </c>
      <c r="S1833" s="138" t="s">
        <v>430</v>
      </c>
      <c r="T1833" s="138" t="s">
        <v>444</v>
      </c>
      <c r="U1833" s="138">
        <v>49.91</v>
      </c>
    </row>
    <row r="1834" spans="2:21" x14ac:dyDescent="0.25">
      <c r="B1834" s="88" t="str">
        <v/>
      </c>
      <c r="C1834" s="88" t="str">
        <v/>
      </c>
      <c r="D1834" s="88" t="str">
        <v/>
      </c>
      <c r="F1834" s="88" t="str">
        <v/>
      </c>
      <c r="O1834" s="138">
        <v>9</v>
      </c>
      <c r="P1834" s="138" t="s">
        <v>200</v>
      </c>
      <c r="Q1834" s="138" t="s">
        <v>431</v>
      </c>
      <c r="R1834" s="138">
        <v>1</v>
      </c>
      <c r="S1834" s="138" t="s">
        <v>432</v>
      </c>
      <c r="T1834" s="138" t="s">
        <v>445</v>
      </c>
      <c r="U1834" s="138">
        <v>67.83</v>
      </c>
    </row>
    <row r="1835" spans="2:21" x14ac:dyDescent="0.25">
      <c r="B1835" s="88" t="str">
        <v/>
      </c>
      <c r="C1835" s="88" t="str">
        <v/>
      </c>
      <c r="D1835" s="88" t="str">
        <v/>
      </c>
      <c r="F1835" s="88" t="str">
        <v/>
      </c>
      <c r="O1835" s="138">
        <v>9</v>
      </c>
      <c r="P1835" s="138" t="s">
        <v>200</v>
      </c>
      <c r="Q1835" s="138" t="s">
        <v>431</v>
      </c>
      <c r="R1835" s="138">
        <v>2</v>
      </c>
      <c r="S1835" s="138" t="s">
        <v>433</v>
      </c>
      <c r="T1835" s="138" t="s">
        <v>446</v>
      </c>
      <c r="U1835" s="138">
        <v>60.04</v>
      </c>
    </row>
    <row r="1836" spans="2:21" x14ac:dyDescent="0.25">
      <c r="B1836" s="88" t="str">
        <v/>
      </c>
      <c r="C1836" s="88" t="str">
        <v/>
      </c>
      <c r="D1836" s="88" t="str">
        <v/>
      </c>
      <c r="F1836" s="88" t="str">
        <v/>
      </c>
      <c r="O1836" s="138">
        <v>10</v>
      </c>
      <c r="P1836" s="138" t="s">
        <v>201</v>
      </c>
      <c r="Q1836" s="138" t="s">
        <v>415</v>
      </c>
      <c r="R1836" s="138">
        <v>1</v>
      </c>
      <c r="S1836" s="138" t="s">
        <v>416</v>
      </c>
      <c r="T1836" s="138" t="s">
        <v>434</v>
      </c>
      <c r="U1836" s="139">
        <v>53.75</v>
      </c>
    </row>
    <row r="1837" spans="2:21" x14ac:dyDescent="0.25">
      <c r="B1837" s="88" t="str">
        <v/>
      </c>
      <c r="C1837" s="88" t="str">
        <v/>
      </c>
      <c r="D1837" s="88" t="str">
        <v/>
      </c>
      <c r="F1837" s="88" t="str">
        <v/>
      </c>
      <c r="O1837" s="138">
        <v>10</v>
      </c>
      <c r="P1837" s="138" t="s">
        <v>201</v>
      </c>
      <c r="Q1837" s="138" t="s">
        <v>415</v>
      </c>
      <c r="R1837" s="138">
        <v>2</v>
      </c>
      <c r="S1837" s="138" t="s">
        <v>417</v>
      </c>
      <c r="T1837" s="138" t="s">
        <v>435</v>
      </c>
      <c r="U1837" s="139">
        <v>49.85</v>
      </c>
    </row>
    <row r="1838" spans="2:21" x14ac:dyDescent="0.25">
      <c r="B1838" s="88" t="str">
        <v/>
      </c>
      <c r="C1838" s="88" t="str">
        <v/>
      </c>
      <c r="D1838" s="88" t="str">
        <v/>
      </c>
      <c r="F1838" s="88" t="str">
        <v/>
      </c>
      <c r="O1838" s="138">
        <v>10</v>
      </c>
      <c r="P1838" s="138" t="s">
        <v>201</v>
      </c>
      <c r="Q1838" s="138" t="s">
        <v>415</v>
      </c>
      <c r="R1838" s="138">
        <v>3</v>
      </c>
      <c r="S1838" s="138" t="s">
        <v>418</v>
      </c>
      <c r="T1838" s="138" t="s">
        <v>252</v>
      </c>
      <c r="U1838" s="139">
        <v>64.97</v>
      </c>
    </row>
    <row r="1839" spans="2:21" x14ac:dyDescent="0.25">
      <c r="B1839" s="88" t="str">
        <v/>
      </c>
      <c r="C1839" s="88" t="str">
        <v/>
      </c>
      <c r="D1839" s="88" t="str">
        <v/>
      </c>
      <c r="F1839" s="88" t="str">
        <v/>
      </c>
      <c r="O1839" s="138">
        <v>10</v>
      </c>
      <c r="P1839" s="138" t="s">
        <v>201</v>
      </c>
      <c r="Q1839" s="138" t="s">
        <v>415</v>
      </c>
      <c r="R1839" s="138">
        <v>4</v>
      </c>
      <c r="S1839" s="138" t="s">
        <v>419</v>
      </c>
      <c r="T1839" s="138" t="s">
        <v>436</v>
      </c>
      <c r="U1839" s="139">
        <v>50.28</v>
      </c>
    </row>
    <row r="1840" spans="2:21" x14ac:dyDescent="0.25">
      <c r="B1840" s="88" t="str">
        <v/>
      </c>
      <c r="C1840" s="88" t="str">
        <v/>
      </c>
      <c r="D1840" s="88" t="str">
        <v/>
      </c>
      <c r="F1840" s="88" t="str">
        <v/>
      </c>
      <c r="O1840" s="138">
        <v>10</v>
      </c>
      <c r="P1840" s="138" t="s">
        <v>201</v>
      </c>
      <c r="Q1840" s="138" t="s">
        <v>415</v>
      </c>
      <c r="R1840" s="138">
        <v>5</v>
      </c>
      <c r="S1840" s="138" t="s">
        <v>420</v>
      </c>
      <c r="T1840" s="138" t="s">
        <v>252</v>
      </c>
      <c r="U1840" s="139">
        <v>65.930000000000007</v>
      </c>
    </row>
    <row r="1841" spans="2:21" x14ac:dyDescent="0.25">
      <c r="B1841" s="88" t="str">
        <v/>
      </c>
      <c r="C1841" s="88" t="str">
        <v/>
      </c>
      <c r="D1841" s="88" t="str">
        <v/>
      </c>
      <c r="F1841" s="88" t="str">
        <v/>
      </c>
      <c r="O1841" s="138">
        <v>10</v>
      </c>
      <c r="P1841" s="138" t="s">
        <v>201</v>
      </c>
      <c r="Q1841" s="138" t="s">
        <v>415</v>
      </c>
      <c r="R1841" s="138">
        <v>6</v>
      </c>
      <c r="S1841" s="138" t="s">
        <v>421</v>
      </c>
      <c r="T1841" s="138" t="s">
        <v>244</v>
      </c>
      <c r="U1841" s="139">
        <v>44.04</v>
      </c>
    </row>
    <row r="1842" spans="2:21" x14ac:dyDescent="0.25">
      <c r="B1842" s="88" t="str">
        <v/>
      </c>
      <c r="C1842" s="88" t="str">
        <v/>
      </c>
      <c r="D1842" s="88" t="str">
        <v/>
      </c>
      <c r="F1842" s="88" t="str">
        <v/>
      </c>
      <c r="O1842" s="138">
        <v>10</v>
      </c>
      <c r="P1842" s="138" t="s">
        <v>201</v>
      </c>
      <c r="Q1842" s="138" t="s">
        <v>415</v>
      </c>
      <c r="R1842" s="138">
        <v>7</v>
      </c>
      <c r="S1842" s="138" t="s">
        <v>422</v>
      </c>
      <c r="T1842" s="138" t="s">
        <v>437</v>
      </c>
      <c r="U1842" s="139">
        <v>71.569999999999993</v>
      </c>
    </row>
    <row r="1843" spans="2:21" x14ac:dyDescent="0.25">
      <c r="B1843" s="88" t="str">
        <v/>
      </c>
      <c r="C1843" s="88" t="str">
        <v/>
      </c>
      <c r="D1843" s="88" t="str">
        <v/>
      </c>
      <c r="F1843" s="88" t="str">
        <v/>
      </c>
      <c r="O1843" s="138">
        <v>10</v>
      </c>
      <c r="P1843" s="138" t="s">
        <v>201</v>
      </c>
      <c r="Q1843" s="138" t="s">
        <v>415</v>
      </c>
      <c r="R1843" s="138">
        <v>8</v>
      </c>
      <c r="S1843" s="138" t="s">
        <v>423</v>
      </c>
      <c r="T1843" s="138" t="s">
        <v>438</v>
      </c>
      <c r="U1843" s="139">
        <v>44.61</v>
      </c>
    </row>
    <row r="1844" spans="2:21" x14ac:dyDescent="0.25">
      <c r="B1844" s="88" t="str">
        <v/>
      </c>
      <c r="C1844" s="88" t="str">
        <v/>
      </c>
      <c r="D1844" s="88" t="str">
        <v/>
      </c>
      <c r="F1844" s="88" t="str">
        <v/>
      </c>
      <c r="O1844" s="138">
        <v>10</v>
      </c>
      <c r="P1844" s="138" t="s">
        <v>201</v>
      </c>
      <c r="Q1844" s="138" t="s">
        <v>415</v>
      </c>
      <c r="R1844" s="138">
        <v>9</v>
      </c>
      <c r="S1844" s="138" t="s">
        <v>424</v>
      </c>
      <c r="T1844" s="138" t="s">
        <v>246</v>
      </c>
      <c r="U1844" s="139">
        <v>48.9</v>
      </c>
    </row>
    <row r="1845" spans="2:21" x14ac:dyDescent="0.25">
      <c r="B1845" s="88" t="str">
        <v/>
      </c>
      <c r="C1845" s="88" t="str">
        <v/>
      </c>
      <c r="D1845" s="88" t="str">
        <v/>
      </c>
      <c r="F1845" s="88" t="str">
        <v/>
      </c>
      <c r="O1845" s="138">
        <v>10</v>
      </c>
      <c r="P1845" s="138" t="s">
        <v>201</v>
      </c>
      <c r="Q1845" s="138" t="s">
        <v>415</v>
      </c>
      <c r="R1845" s="138">
        <v>10</v>
      </c>
      <c r="S1845" s="138" t="s">
        <v>425</v>
      </c>
      <c r="T1845" s="138" t="s">
        <v>439</v>
      </c>
      <c r="U1845" s="139">
        <v>59.65</v>
      </c>
    </row>
    <row r="1846" spans="2:21" x14ac:dyDescent="0.25">
      <c r="B1846" s="88" t="str">
        <v/>
      </c>
      <c r="C1846" s="88" t="str">
        <v/>
      </c>
      <c r="D1846" s="88" t="str">
        <v/>
      </c>
      <c r="F1846" s="88" t="str">
        <v/>
      </c>
      <c r="O1846" s="138">
        <v>10</v>
      </c>
      <c r="P1846" s="138" t="s">
        <v>201</v>
      </c>
      <c r="Q1846" s="138" t="s">
        <v>415</v>
      </c>
      <c r="R1846" s="138">
        <v>11</v>
      </c>
      <c r="S1846" s="138" t="s">
        <v>426</v>
      </c>
      <c r="T1846" s="138" t="s">
        <v>440</v>
      </c>
      <c r="U1846" s="139">
        <v>46.92</v>
      </c>
    </row>
    <row r="1847" spans="2:21" x14ac:dyDescent="0.25">
      <c r="B1847" s="88" t="str">
        <v/>
      </c>
      <c r="C1847" s="88" t="str">
        <v/>
      </c>
      <c r="D1847" s="88" t="str">
        <v/>
      </c>
      <c r="F1847" s="88" t="str">
        <v/>
      </c>
      <c r="O1847" s="138">
        <v>10</v>
      </c>
      <c r="P1847" s="138" t="s">
        <v>201</v>
      </c>
      <c r="Q1847" s="138" t="s">
        <v>415</v>
      </c>
      <c r="R1847" s="138">
        <v>12</v>
      </c>
      <c r="S1847" s="138" t="s">
        <v>427</v>
      </c>
      <c r="T1847" s="138" t="s">
        <v>441</v>
      </c>
      <c r="U1847" s="139">
        <v>51.54</v>
      </c>
    </row>
    <row r="1848" spans="2:21" x14ac:dyDescent="0.25">
      <c r="B1848" s="88" t="str">
        <v/>
      </c>
      <c r="C1848" s="88" t="str">
        <v/>
      </c>
      <c r="D1848" s="88" t="str">
        <v/>
      </c>
      <c r="F1848" s="88" t="str">
        <v/>
      </c>
      <c r="O1848" s="138">
        <v>10</v>
      </c>
      <c r="P1848" s="138" t="s">
        <v>201</v>
      </c>
      <c r="Q1848" s="138" t="s">
        <v>415</v>
      </c>
      <c r="R1848" s="138">
        <v>13</v>
      </c>
      <c r="S1848" s="138" t="s">
        <v>428</v>
      </c>
      <c r="T1848" s="138" t="s">
        <v>442</v>
      </c>
      <c r="U1848" s="139">
        <v>48.51</v>
      </c>
    </row>
    <row r="1849" spans="2:21" x14ac:dyDescent="0.25">
      <c r="B1849" s="88" t="str">
        <v/>
      </c>
      <c r="C1849" s="88" t="str">
        <v/>
      </c>
      <c r="D1849" s="88" t="str">
        <v/>
      </c>
      <c r="F1849" s="88" t="str">
        <v/>
      </c>
      <c r="O1849" s="138">
        <v>10</v>
      </c>
      <c r="P1849" s="138" t="s">
        <v>201</v>
      </c>
      <c r="Q1849" s="138" t="s">
        <v>415</v>
      </c>
      <c r="R1849" s="138">
        <v>14</v>
      </c>
      <c r="S1849" s="138" t="s">
        <v>429</v>
      </c>
      <c r="T1849" s="138" t="s">
        <v>443</v>
      </c>
      <c r="U1849" s="139">
        <v>45.7</v>
      </c>
    </row>
    <row r="1850" spans="2:21" x14ac:dyDescent="0.25">
      <c r="B1850" s="88" t="str">
        <v/>
      </c>
      <c r="C1850" s="88" t="str">
        <v/>
      </c>
      <c r="D1850" s="88" t="str">
        <v/>
      </c>
      <c r="F1850" s="88" t="str">
        <v/>
      </c>
      <c r="O1850" s="138">
        <v>10</v>
      </c>
      <c r="P1850" s="138" t="s">
        <v>201</v>
      </c>
      <c r="Q1850" s="138" t="s">
        <v>415</v>
      </c>
      <c r="R1850" s="138">
        <v>15</v>
      </c>
      <c r="S1850" s="138" t="s">
        <v>430</v>
      </c>
      <c r="T1850" s="138" t="s">
        <v>444</v>
      </c>
      <c r="U1850" s="138">
        <v>49.91</v>
      </c>
    </row>
    <row r="1851" spans="2:21" x14ac:dyDescent="0.25">
      <c r="B1851" s="88" t="str">
        <v/>
      </c>
      <c r="C1851" s="88" t="str">
        <v/>
      </c>
      <c r="D1851" s="88" t="str">
        <v/>
      </c>
      <c r="F1851" s="88" t="str">
        <v/>
      </c>
      <c r="O1851" s="138">
        <v>10</v>
      </c>
      <c r="P1851" s="138" t="s">
        <v>201</v>
      </c>
      <c r="Q1851" s="138" t="s">
        <v>431</v>
      </c>
      <c r="R1851" s="138">
        <v>1</v>
      </c>
      <c r="S1851" s="138" t="s">
        <v>432</v>
      </c>
      <c r="T1851" s="138" t="s">
        <v>445</v>
      </c>
      <c r="U1851" s="138">
        <v>67.83</v>
      </c>
    </row>
    <row r="1852" spans="2:21" x14ac:dyDescent="0.25">
      <c r="B1852" s="88" t="str">
        <v/>
      </c>
      <c r="C1852" s="88" t="str">
        <v/>
      </c>
      <c r="D1852" s="88" t="str">
        <v/>
      </c>
      <c r="F1852" s="88" t="str">
        <v/>
      </c>
      <c r="O1852" s="138">
        <v>10</v>
      </c>
      <c r="P1852" s="138" t="s">
        <v>201</v>
      </c>
      <c r="Q1852" s="138" t="s">
        <v>431</v>
      </c>
      <c r="R1852" s="138">
        <v>2</v>
      </c>
      <c r="S1852" s="138" t="s">
        <v>433</v>
      </c>
      <c r="T1852" s="138" t="s">
        <v>446</v>
      </c>
      <c r="U1852" s="138">
        <v>60.04</v>
      </c>
    </row>
    <row r="1853" spans="2:21" x14ac:dyDescent="0.25">
      <c r="B1853" s="88" t="str">
        <v/>
      </c>
      <c r="C1853" s="88" t="str">
        <v/>
      </c>
      <c r="D1853" s="88" t="str">
        <v/>
      </c>
      <c r="F1853" s="88" t="str">
        <v/>
      </c>
      <c r="O1853" s="138">
        <v>11</v>
      </c>
      <c r="P1853" s="138" t="s">
        <v>202</v>
      </c>
      <c r="Q1853" s="138" t="s">
        <v>415</v>
      </c>
      <c r="R1853" s="138">
        <v>1</v>
      </c>
      <c r="S1853" s="138" t="s">
        <v>416</v>
      </c>
      <c r="T1853" s="138" t="s">
        <v>434</v>
      </c>
      <c r="U1853" s="139">
        <v>53.75</v>
      </c>
    </row>
    <row r="1854" spans="2:21" x14ac:dyDescent="0.25">
      <c r="B1854" s="88" t="str">
        <v/>
      </c>
      <c r="C1854" s="88" t="str">
        <v/>
      </c>
      <c r="D1854" s="88" t="str">
        <v/>
      </c>
      <c r="F1854" s="88" t="str">
        <v/>
      </c>
      <c r="O1854" s="138">
        <v>11</v>
      </c>
      <c r="P1854" s="138" t="s">
        <v>202</v>
      </c>
      <c r="Q1854" s="138" t="s">
        <v>415</v>
      </c>
      <c r="R1854" s="138">
        <v>2</v>
      </c>
      <c r="S1854" s="138" t="s">
        <v>417</v>
      </c>
      <c r="T1854" s="138" t="s">
        <v>435</v>
      </c>
      <c r="U1854" s="139">
        <v>49.85</v>
      </c>
    </row>
    <row r="1855" spans="2:21" x14ac:dyDescent="0.25">
      <c r="B1855" s="88" t="str">
        <v/>
      </c>
      <c r="C1855" s="88" t="str">
        <v/>
      </c>
      <c r="D1855" s="88" t="str">
        <v/>
      </c>
      <c r="F1855" s="88" t="str">
        <v/>
      </c>
      <c r="O1855" s="138">
        <v>11</v>
      </c>
      <c r="P1855" s="138" t="s">
        <v>202</v>
      </c>
      <c r="Q1855" s="138" t="s">
        <v>415</v>
      </c>
      <c r="R1855" s="138">
        <v>3</v>
      </c>
      <c r="S1855" s="138" t="s">
        <v>418</v>
      </c>
      <c r="T1855" s="138" t="s">
        <v>252</v>
      </c>
      <c r="U1855" s="139">
        <v>64.97</v>
      </c>
    </row>
    <row r="1856" spans="2:21" x14ac:dyDescent="0.25">
      <c r="B1856" s="88" t="str">
        <v/>
      </c>
      <c r="C1856" s="88" t="str">
        <v/>
      </c>
      <c r="D1856" s="88" t="str">
        <v/>
      </c>
      <c r="F1856" s="88" t="str">
        <v/>
      </c>
      <c r="O1856" s="138">
        <v>11</v>
      </c>
      <c r="P1856" s="138" t="s">
        <v>202</v>
      </c>
      <c r="Q1856" s="138" t="s">
        <v>415</v>
      </c>
      <c r="R1856" s="138">
        <v>4</v>
      </c>
      <c r="S1856" s="138" t="s">
        <v>419</v>
      </c>
      <c r="T1856" s="138" t="s">
        <v>436</v>
      </c>
      <c r="U1856" s="139">
        <v>50.28</v>
      </c>
    </row>
    <row r="1857" spans="2:21" x14ac:dyDescent="0.25">
      <c r="B1857" s="88" t="str">
        <v/>
      </c>
      <c r="C1857" s="88" t="str">
        <v/>
      </c>
      <c r="D1857" s="88" t="str">
        <v/>
      </c>
      <c r="F1857" s="88" t="str">
        <v/>
      </c>
      <c r="O1857" s="138">
        <v>11</v>
      </c>
      <c r="P1857" s="138" t="s">
        <v>202</v>
      </c>
      <c r="Q1857" s="138" t="s">
        <v>415</v>
      </c>
      <c r="R1857" s="138">
        <v>5</v>
      </c>
      <c r="S1857" s="138" t="s">
        <v>420</v>
      </c>
      <c r="T1857" s="138" t="s">
        <v>252</v>
      </c>
      <c r="U1857" s="139">
        <v>65.930000000000007</v>
      </c>
    </row>
    <row r="1858" spans="2:21" x14ac:dyDescent="0.25">
      <c r="B1858" s="88" t="str">
        <v/>
      </c>
      <c r="C1858" s="88" t="str">
        <v/>
      </c>
      <c r="D1858" s="88" t="str">
        <v/>
      </c>
      <c r="F1858" s="88" t="str">
        <v/>
      </c>
      <c r="O1858" s="138">
        <v>11</v>
      </c>
      <c r="P1858" s="138" t="s">
        <v>202</v>
      </c>
      <c r="Q1858" s="138" t="s">
        <v>415</v>
      </c>
      <c r="R1858" s="138">
        <v>6</v>
      </c>
      <c r="S1858" s="138" t="s">
        <v>421</v>
      </c>
      <c r="T1858" s="138" t="s">
        <v>244</v>
      </c>
      <c r="U1858" s="139">
        <v>44.04</v>
      </c>
    </row>
    <row r="1859" spans="2:21" x14ac:dyDescent="0.25">
      <c r="B1859" s="88" t="str">
        <v/>
      </c>
      <c r="C1859" s="88" t="str">
        <v/>
      </c>
      <c r="D1859" s="88" t="str">
        <v/>
      </c>
      <c r="F1859" s="88" t="str">
        <v/>
      </c>
      <c r="O1859" s="138">
        <v>11</v>
      </c>
      <c r="P1859" s="138" t="s">
        <v>202</v>
      </c>
      <c r="Q1859" s="138" t="s">
        <v>415</v>
      </c>
      <c r="R1859" s="138">
        <v>7</v>
      </c>
      <c r="S1859" s="138" t="s">
        <v>422</v>
      </c>
      <c r="T1859" s="138" t="s">
        <v>437</v>
      </c>
      <c r="U1859" s="139">
        <v>71.569999999999993</v>
      </c>
    </row>
    <row r="1860" spans="2:21" x14ac:dyDescent="0.25">
      <c r="B1860" s="88" t="str">
        <v/>
      </c>
      <c r="C1860" s="88" t="str">
        <v/>
      </c>
      <c r="D1860" s="88" t="str">
        <v/>
      </c>
      <c r="F1860" s="88" t="str">
        <v/>
      </c>
      <c r="O1860" s="138">
        <v>11</v>
      </c>
      <c r="P1860" s="138" t="s">
        <v>202</v>
      </c>
      <c r="Q1860" s="138" t="s">
        <v>415</v>
      </c>
      <c r="R1860" s="138">
        <v>8</v>
      </c>
      <c r="S1860" s="138" t="s">
        <v>423</v>
      </c>
      <c r="T1860" s="138" t="s">
        <v>438</v>
      </c>
      <c r="U1860" s="139">
        <v>44.61</v>
      </c>
    </row>
    <row r="1861" spans="2:21" x14ac:dyDescent="0.25">
      <c r="B1861" s="88" t="str">
        <v/>
      </c>
      <c r="C1861" s="88" t="str">
        <v/>
      </c>
      <c r="D1861" s="88" t="str">
        <v/>
      </c>
      <c r="F1861" s="88" t="str">
        <v/>
      </c>
      <c r="O1861" s="138">
        <v>11</v>
      </c>
      <c r="P1861" s="138" t="s">
        <v>202</v>
      </c>
      <c r="Q1861" s="138" t="s">
        <v>415</v>
      </c>
      <c r="R1861" s="138">
        <v>9</v>
      </c>
      <c r="S1861" s="138" t="s">
        <v>424</v>
      </c>
      <c r="T1861" s="138" t="s">
        <v>246</v>
      </c>
      <c r="U1861" s="139">
        <v>48.9</v>
      </c>
    </row>
    <row r="1862" spans="2:21" x14ac:dyDescent="0.25">
      <c r="B1862" s="88" t="str">
        <v/>
      </c>
      <c r="C1862" s="88" t="str">
        <v/>
      </c>
      <c r="D1862" s="88" t="str">
        <v/>
      </c>
      <c r="F1862" s="88" t="str">
        <v/>
      </c>
      <c r="O1862" s="138">
        <v>11</v>
      </c>
      <c r="P1862" s="138" t="s">
        <v>202</v>
      </c>
      <c r="Q1862" s="138" t="s">
        <v>415</v>
      </c>
      <c r="R1862" s="138">
        <v>10</v>
      </c>
      <c r="S1862" s="138" t="s">
        <v>425</v>
      </c>
      <c r="T1862" s="138" t="s">
        <v>439</v>
      </c>
      <c r="U1862" s="139">
        <v>59.65</v>
      </c>
    </row>
    <row r="1863" spans="2:21" x14ac:dyDescent="0.25">
      <c r="B1863" s="88" t="str">
        <v/>
      </c>
      <c r="C1863" s="88" t="str">
        <v/>
      </c>
      <c r="D1863" s="88" t="str">
        <v/>
      </c>
      <c r="F1863" s="88" t="str">
        <v/>
      </c>
      <c r="O1863" s="138">
        <v>11</v>
      </c>
      <c r="P1863" s="138" t="s">
        <v>202</v>
      </c>
      <c r="Q1863" s="138" t="s">
        <v>415</v>
      </c>
      <c r="R1863" s="138">
        <v>11</v>
      </c>
      <c r="S1863" s="138" t="s">
        <v>426</v>
      </c>
      <c r="T1863" s="138" t="s">
        <v>440</v>
      </c>
      <c r="U1863" s="139">
        <v>46.92</v>
      </c>
    </row>
    <row r="1864" spans="2:21" x14ac:dyDescent="0.25">
      <c r="B1864" s="88" t="str">
        <v/>
      </c>
      <c r="C1864" s="88" t="str">
        <v/>
      </c>
      <c r="D1864" s="88" t="str">
        <v/>
      </c>
      <c r="F1864" s="88" t="str">
        <v/>
      </c>
      <c r="O1864" s="138">
        <v>11</v>
      </c>
      <c r="P1864" s="138" t="s">
        <v>202</v>
      </c>
      <c r="Q1864" s="138" t="s">
        <v>415</v>
      </c>
      <c r="R1864" s="138">
        <v>12</v>
      </c>
      <c r="S1864" s="138" t="s">
        <v>427</v>
      </c>
      <c r="T1864" s="138" t="s">
        <v>441</v>
      </c>
      <c r="U1864" s="139">
        <v>51.54</v>
      </c>
    </row>
    <row r="1865" spans="2:21" x14ac:dyDescent="0.25">
      <c r="B1865" s="88" t="str">
        <v/>
      </c>
      <c r="C1865" s="88" t="str">
        <v/>
      </c>
      <c r="D1865" s="88" t="str">
        <v/>
      </c>
      <c r="F1865" s="88" t="str">
        <v/>
      </c>
      <c r="O1865" s="138">
        <v>11</v>
      </c>
      <c r="P1865" s="138" t="s">
        <v>202</v>
      </c>
      <c r="Q1865" s="138" t="s">
        <v>415</v>
      </c>
      <c r="R1865" s="138">
        <v>13</v>
      </c>
      <c r="S1865" s="138" t="s">
        <v>428</v>
      </c>
      <c r="T1865" s="138" t="s">
        <v>442</v>
      </c>
      <c r="U1865" s="139">
        <v>48.51</v>
      </c>
    </row>
    <row r="1866" spans="2:21" x14ac:dyDescent="0.25">
      <c r="B1866" s="88" t="str">
        <v/>
      </c>
      <c r="C1866" s="88" t="str">
        <v/>
      </c>
      <c r="D1866" s="88" t="str">
        <v/>
      </c>
      <c r="F1866" s="88" t="str">
        <v/>
      </c>
      <c r="O1866" s="138">
        <v>11</v>
      </c>
      <c r="P1866" s="138" t="s">
        <v>202</v>
      </c>
      <c r="Q1866" s="138" t="s">
        <v>415</v>
      </c>
      <c r="R1866" s="138">
        <v>14</v>
      </c>
      <c r="S1866" s="138" t="s">
        <v>429</v>
      </c>
      <c r="T1866" s="138" t="s">
        <v>443</v>
      </c>
      <c r="U1866" s="139">
        <v>45.7</v>
      </c>
    </row>
    <row r="1867" spans="2:21" x14ac:dyDescent="0.25">
      <c r="B1867" s="88" t="str">
        <v/>
      </c>
      <c r="C1867" s="88" t="str">
        <v/>
      </c>
      <c r="D1867" s="88" t="str">
        <v/>
      </c>
      <c r="F1867" s="88" t="str">
        <v/>
      </c>
      <c r="O1867" s="138">
        <v>11</v>
      </c>
      <c r="P1867" s="138" t="s">
        <v>202</v>
      </c>
      <c r="Q1867" s="138" t="s">
        <v>415</v>
      </c>
      <c r="R1867" s="138">
        <v>15</v>
      </c>
      <c r="S1867" s="138" t="s">
        <v>430</v>
      </c>
      <c r="T1867" s="138" t="s">
        <v>444</v>
      </c>
      <c r="U1867" s="138">
        <v>49.91</v>
      </c>
    </row>
    <row r="1868" spans="2:21" x14ac:dyDescent="0.25">
      <c r="B1868" s="88" t="str">
        <v/>
      </c>
      <c r="C1868" s="88" t="str">
        <v/>
      </c>
      <c r="D1868" s="88" t="str">
        <v/>
      </c>
      <c r="F1868" s="88" t="str">
        <v/>
      </c>
      <c r="O1868" s="138">
        <v>11</v>
      </c>
      <c r="P1868" s="138" t="s">
        <v>202</v>
      </c>
      <c r="Q1868" s="138" t="s">
        <v>431</v>
      </c>
      <c r="R1868" s="138">
        <v>1</v>
      </c>
      <c r="S1868" s="138" t="s">
        <v>432</v>
      </c>
      <c r="T1868" s="138" t="s">
        <v>445</v>
      </c>
      <c r="U1868" s="138">
        <v>67.83</v>
      </c>
    </row>
    <row r="1869" spans="2:21" x14ac:dyDescent="0.25">
      <c r="B1869" s="88" t="str">
        <v/>
      </c>
      <c r="C1869" s="88" t="str">
        <v/>
      </c>
      <c r="D1869" s="88" t="str">
        <v/>
      </c>
      <c r="F1869" s="88" t="str">
        <v/>
      </c>
      <c r="O1869" s="138">
        <v>11</v>
      </c>
      <c r="P1869" s="138" t="s">
        <v>202</v>
      </c>
      <c r="Q1869" s="138" t="s">
        <v>431</v>
      </c>
      <c r="R1869" s="138">
        <v>2</v>
      </c>
      <c r="S1869" s="138" t="s">
        <v>433</v>
      </c>
      <c r="T1869" s="138" t="s">
        <v>446</v>
      </c>
      <c r="U1869" s="138">
        <v>60.04</v>
      </c>
    </row>
    <row r="1870" spans="2:21" x14ac:dyDescent="0.25">
      <c r="B1870" s="88" t="str">
        <v/>
      </c>
      <c r="C1870" s="88" t="str">
        <v/>
      </c>
      <c r="D1870" s="88" t="str">
        <v/>
      </c>
      <c r="F1870" s="88" t="str">
        <v/>
      </c>
      <c r="O1870" s="138">
        <v>12</v>
      </c>
      <c r="P1870" s="138" t="s">
        <v>203</v>
      </c>
      <c r="Q1870" s="138" t="s">
        <v>415</v>
      </c>
      <c r="R1870" s="138">
        <v>1</v>
      </c>
      <c r="S1870" s="138" t="s">
        <v>416</v>
      </c>
      <c r="T1870" s="138" t="s">
        <v>434</v>
      </c>
      <c r="U1870" s="139">
        <v>53.75</v>
      </c>
    </row>
    <row r="1871" spans="2:21" x14ac:dyDescent="0.25">
      <c r="B1871" s="88" t="str">
        <v/>
      </c>
      <c r="C1871" s="88" t="str">
        <v/>
      </c>
      <c r="D1871" s="88" t="str">
        <v/>
      </c>
      <c r="F1871" s="88" t="str">
        <v/>
      </c>
      <c r="O1871" s="138">
        <v>12</v>
      </c>
      <c r="P1871" s="138" t="s">
        <v>203</v>
      </c>
      <c r="Q1871" s="138" t="s">
        <v>415</v>
      </c>
      <c r="R1871" s="138">
        <v>2</v>
      </c>
      <c r="S1871" s="138" t="s">
        <v>417</v>
      </c>
      <c r="T1871" s="138" t="s">
        <v>435</v>
      </c>
      <c r="U1871" s="139">
        <v>49.85</v>
      </c>
    </row>
    <row r="1872" spans="2:21" x14ac:dyDescent="0.25">
      <c r="B1872" s="88" t="str">
        <v/>
      </c>
      <c r="C1872" s="88" t="str">
        <v/>
      </c>
      <c r="D1872" s="88" t="str">
        <v/>
      </c>
      <c r="F1872" s="88" t="str">
        <v/>
      </c>
      <c r="O1872" s="138">
        <v>12</v>
      </c>
      <c r="P1872" s="138" t="s">
        <v>203</v>
      </c>
      <c r="Q1872" s="138" t="s">
        <v>415</v>
      </c>
      <c r="R1872" s="138">
        <v>3</v>
      </c>
      <c r="S1872" s="138" t="s">
        <v>418</v>
      </c>
      <c r="T1872" s="138" t="s">
        <v>252</v>
      </c>
      <c r="U1872" s="139">
        <v>64.97</v>
      </c>
    </row>
    <row r="1873" spans="2:21" x14ac:dyDescent="0.25">
      <c r="B1873" s="88" t="str">
        <v/>
      </c>
      <c r="C1873" s="88" t="str">
        <v/>
      </c>
      <c r="D1873" s="88" t="str">
        <v/>
      </c>
      <c r="F1873" s="88" t="str">
        <v/>
      </c>
      <c r="O1873" s="138">
        <v>12</v>
      </c>
      <c r="P1873" s="138" t="s">
        <v>203</v>
      </c>
      <c r="Q1873" s="138" t="s">
        <v>415</v>
      </c>
      <c r="R1873" s="138">
        <v>4</v>
      </c>
      <c r="S1873" s="138" t="s">
        <v>419</v>
      </c>
      <c r="T1873" s="138" t="s">
        <v>436</v>
      </c>
      <c r="U1873" s="139">
        <v>50.28</v>
      </c>
    </row>
    <row r="1874" spans="2:21" x14ac:dyDescent="0.25">
      <c r="B1874" s="88" t="str">
        <v/>
      </c>
      <c r="C1874" s="88" t="str">
        <v/>
      </c>
      <c r="D1874" s="88" t="str">
        <v/>
      </c>
      <c r="F1874" s="88" t="str">
        <v/>
      </c>
      <c r="O1874" s="138">
        <v>12</v>
      </c>
      <c r="P1874" s="138" t="s">
        <v>203</v>
      </c>
      <c r="Q1874" s="138" t="s">
        <v>415</v>
      </c>
      <c r="R1874" s="138">
        <v>5</v>
      </c>
      <c r="S1874" s="138" t="s">
        <v>420</v>
      </c>
      <c r="T1874" s="138" t="s">
        <v>252</v>
      </c>
      <c r="U1874" s="139">
        <v>65.930000000000007</v>
      </c>
    </row>
    <row r="1875" spans="2:21" x14ac:dyDescent="0.25">
      <c r="B1875" s="88" t="str">
        <v/>
      </c>
      <c r="C1875" s="88" t="str">
        <v/>
      </c>
      <c r="D1875" s="88" t="str">
        <v/>
      </c>
      <c r="F1875" s="88" t="str">
        <v/>
      </c>
      <c r="O1875" s="138">
        <v>12</v>
      </c>
      <c r="P1875" s="138" t="s">
        <v>203</v>
      </c>
      <c r="Q1875" s="138" t="s">
        <v>415</v>
      </c>
      <c r="R1875" s="138">
        <v>6</v>
      </c>
      <c r="S1875" s="138" t="s">
        <v>421</v>
      </c>
      <c r="T1875" s="138" t="s">
        <v>244</v>
      </c>
      <c r="U1875" s="139">
        <v>44.04</v>
      </c>
    </row>
    <row r="1876" spans="2:21" x14ac:dyDescent="0.25">
      <c r="B1876" s="88" t="str">
        <v/>
      </c>
      <c r="C1876" s="88" t="str">
        <v/>
      </c>
      <c r="D1876" s="88" t="str">
        <v/>
      </c>
      <c r="F1876" s="88" t="str">
        <v/>
      </c>
      <c r="O1876" s="138">
        <v>12</v>
      </c>
      <c r="P1876" s="138" t="s">
        <v>203</v>
      </c>
      <c r="Q1876" s="138" t="s">
        <v>415</v>
      </c>
      <c r="R1876" s="138">
        <v>7</v>
      </c>
      <c r="S1876" s="138" t="s">
        <v>422</v>
      </c>
      <c r="T1876" s="138" t="s">
        <v>437</v>
      </c>
      <c r="U1876" s="139">
        <v>71.569999999999993</v>
      </c>
    </row>
    <row r="1877" spans="2:21" x14ac:dyDescent="0.25">
      <c r="B1877" s="88" t="str">
        <v/>
      </c>
      <c r="C1877" s="88" t="str">
        <v/>
      </c>
      <c r="D1877" s="88" t="str">
        <v/>
      </c>
      <c r="F1877" s="88" t="str">
        <v/>
      </c>
      <c r="O1877" s="138">
        <v>12</v>
      </c>
      <c r="P1877" s="138" t="s">
        <v>203</v>
      </c>
      <c r="Q1877" s="138" t="s">
        <v>415</v>
      </c>
      <c r="R1877" s="138">
        <v>8</v>
      </c>
      <c r="S1877" s="138" t="s">
        <v>423</v>
      </c>
      <c r="T1877" s="138" t="s">
        <v>438</v>
      </c>
      <c r="U1877" s="139">
        <v>44.61</v>
      </c>
    </row>
    <row r="1878" spans="2:21" x14ac:dyDescent="0.25">
      <c r="B1878" s="88" t="str">
        <v/>
      </c>
      <c r="C1878" s="88" t="str">
        <v/>
      </c>
      <c r="D1878" s="88" t="str">
        <v/>
      </c>
      <c r="F1878" s="88" t="str">
        <v/>
      </c>
      <c r="O1878" s="138">
        <v>12</v>
      </c>
      <c r="P1878" s="138" t="s">
        <v>203</v>
      </c>
      <c r="Q1878" s="138" t="s">
        <v>415</v>
      </c>
      <c r="R1878" s="138">
        <v>9</v>
      </c>
      <c r="S1878" s="138" t="s">
        <v>424</v>
      </c>
      <c r="T1878" s="138" t="s">
        <v>246</v>
      </c>
      <c r="U1878" s="139">
        <v>48.9</v>
      </c>
    </row>
    <row r="1879" spans="2:21" x14ac:dyDescent="0.25">
      <c r="B1879" s="88" t="str">
        <v/>
      </c>
      <c r="C1879" s="88" t="str">
        <v/>
      </c>
      <c r="D1879" s="88" t="str">
        <v/>
      </c>
      <c r="F1879" s="88" t="str">
        <v/>
      </c>
      <c r="O1879" s="138">
        <v>12</v>
      </c>
      <c r="P1879" s="138" t="s">
        <v>203</v>
      </c>
      <c r="Q1879" s="138" t="s">
        <v>415</v>
      </c>
      <c r="R1879" s="138">
        <v>10</v>
      </c>
      <c r="S1879" s="138" t="s">
        <v>425</v>
      </c>
      <c r="T1879" s="138" t="s">
        <v>439</v>
      </c>
      <c r="U1879" s="139">
        <v>59.65</v>
      </c>
    </row>
    <row r="1880" spans="2:21" x14ac:dyDescent="0.25">
      <c r="B1880" s="88" t="str">
        <v/>
      </c>
      <c r="C1880" s="88" t="str">
        <v/>
      </c>
      <c r="D1880" s="88" t="str">
        <v/>
      </c>
      <c r="F1880" s="88" t="str">
        <v/>
      </c>
      <c r="O1880" s="138">
        <v>12</v>
      </c>
      <c r="P1880" s="138" t="s">
        <v>203</v>
      </c>
      <c r="Q1880" s="138" t="s">
        <v>415</v>
      </c>
      <c r="R1880" s="138">
        <v>11</v>
      </c>
      <c r="S1880" s="138" t="s">
        <v>426</v>
      </c>
      <c r="T1880" s="138" t="s">
        <v>440</v>
      </c>
      <c r="U1880" s="139">
        <v>46.92</v>
      </c>
    </row>
    <row r="1881" spans="2:21" x14ac:dyDescent="0.25">
      <c r="B1881" s="88" t="str">
        <v/>
      </c>
      <c r="C1881" s="88" t="str">
        <v/>
      </c>
      <c r="D1881" s="88" t="str">
        <v/>
      </c>
      <c r="F1881" s="88" t="str">
        <v/>
      </c>
      <c r="O1881" s="138">
        <v>12</v>
      </c>
      <c r="P1881" s="138" t="s">
        <v>203</v>
      </c>
      <c r="Q1881" s="138" t="s">
        <v>415</v>
      </c>
      <c r="R1881" s="138">
        <v>12</v>
      </c>
      <c r="S1881" s="138" t="s">
        <v>427</v>
      </c>
      <c r="T1881" s="138" t="s">
        <v>441</v>
      </c>
      <c r="U1881" s="139">
        <v>51.54</v>
      </c>
    </row>
    <row r="1882" spans="2:21" x14ac:dyDescent="0.25">
      <c r="B1882" s="88" t="str">
        <v/>
      </c>
      <c r="C1882" s="88" t="str">
        <v/>
      </c>
      <c r="D1882" s="88" t="str">
        <v/>
      </c>
      <c r="F1882" s="88" t="str">
        <v/>
      </c>
      <c r="O1882" s="138">
        <v>12</v>
      </c>
      <c r="P1882" s="138" t="s">
        <v>203</v>
      </c>
      <c r="Q1882" s="138" t="s">
        <v>415</v>
      </c>
      <c r="R1882" s="138">
        <v>13</v>
      </c>
      <c r="S1882" s="138" t="s">
        <v>428</v>
      </c>
      <c r="T1882" s="138" t="s">
        <v>442</v>
      </c>
      <c r="U1882" s="139">
        <v>48.51</v>
      </c>
    </row>
    <row r="1883" spans="2:21" x14ac:dyDescent="0.25">
      <c r="B1883" s="88" t="str">
        <v/>
      </c>
      <c r="C1883" s="88" t="str">
        <v/>
      </c>
      <c r="D1883" s="88" t="str">
        <v/>
      </c>
      <c r="F1883" s="88" t="str">
        <v/>
      </c>
      <c r="O1883" s="138">
        <v>12</v>
      </c>
      <c r="P1883" s="138" t="s">
        <v>203</v>
      </c>
      <c r="Q1883" s="138" t="s">
        <v>415</v>
      </c>
      <c r="R1883" s="138">
        <v>14</v>
      </c>
      <c r="S1883" s="138" t="s">
        <v>429</v>
      </c>
      <c r="T1883" s="138" t="s">
        <v>443</v>
      </c>
      <c r="U1883" s="139">
        <v>45.7</v>
      </c>
    </row>
    <row r="1884" spans="2:21" x14ac:dyDescent="0.25">
      <c r="B1884" s="88" t="str">
        <v/>
      </c>
      <c r="C1884" s="88" t="str">
        <v/>
      </c>
      <c r="D1884" s="88" t="str">
        <v/>
      </c>
      <c r="F1884" s="88" t="str">
        <v/>
      </c>
      <c r="O1884" s="138">
        <v>12</v>
      </c>
      <c r="P1884" s="138" t="s">
        <v>203</v>
      </c>
      <c r="Q1884" s="138" t="s">
        <v>415</v>
      </c>
      <c r="R1884" s="138">
        <v>15</v>
      </c>
      <c r="S1884" s="138" t="s">
        <v>430</v>
      </c>
      <c r="T1884" s="138" t="s">
        <v>444</v>
      </c>
      <c r="U1884" s="138">
        <v>49.91</v>
      </c>
    </row>
    <row r="1885" spans="2:21" x14ac:dyDescent="0.25">
      <c r="B1885" s="88" t="str">
        <v/>
      </c>
      <c r="C1885" s="88" t="str">
        <v/>
      </c>
      <c r="D1885" s="88" t="str">
        <v/>
      </c>
      <c r="F1885" s="88" t="str">
        <v/>
      </c>
      <c r="O1885" s="138">
        <v>12</v>
      </c>
      <c r="P1885" s="138" t="s">
        <v>203</v>
      </c>
      <c r="Q1885" s="138" t="s">
        <v>431</v>
      </c>
      <c r="R1885" s="138">
        <v>1</v>
      </c>
      <c r="S1885" s="138" t="s">
        <v>432</v>
      </c>
      <c r="T1885" s="138" t="s">
        <v>445</v>
      </c>
      <c r="U1885" s="138">
        <v>67.83</v>
      </c>
    </row>
    <row r="1886" spans="2:21" x14ac:dyDescent="0.25">
      <c r="B1886" s="88" t="str">
        <v/>
      </c>
      <c r="C1886" s="88" t="str">
        <v/>
      </c>
      <c r="D1886" s="88" t="str">
        <v/>
      </c>
      <c r="F1886" s="88" t="str">
        <v/>
      </c>
      <c r="O1886" s="138">
        <v>12</v>
      </c>
      <c r="P1886" s="138" t="s">
        <v>203</v>
      </c>
      <c r="Q1886" s="138" t="s">
        <v>431</v>
      </c>
      <c r="R1886" s="138">
        <v>2</v>
      </c>
      <c r="S1886" s="138" t="s">
        <v>433</v>
      </c>
      <c r="T1886" s="138" t="s">
        <v>446</v>
      </c>
      <c r="U1886" s="138">
        <v>60.04</v>
      </c>
    </row>
    <row r="1887" spans="2:21" x14ac:dyDescent="0.25">
      <c r="B1887" s="88" t="str">
        <v/>
      </c>
      <c r="C1887" s="88" t="str">
        <v/>
      </c>
      <c r="D1887" s="88" t="str">
        <v/>
      </c>
      <c r="F1887" s="88" t="str">
        <v/>
      </c>
      <c r="O1887" s="138">
        <v>13</v>
      </c>
      <c r="P1887" s="138" t="s">
        <v>204</v>
      </c>
      <c r="Q1887" s="138" t="s">
        <v>415</v>
      </c>
      <c r="R1887" s="138">
        <v>1</v>
      </c>
      <c r="S1887" s="138" t="s">
        <v>416</v>
      </c>
      <c r="T1887" s="138" t="s">
        <v>434</v>
      </c>
      <c r="U1887" s="139">
        <v>53.75</v>
      </c>
    </row>
    <row r="1888" spans="2:21" x14ac:dyDescent="0.25">
      <c r="B1888" s="88" t="str">
        <v/>
      </c>
      <c r="C1888" s="88" t="str">
        <v/>
      </c>
      <c r="D1888" s="88" t="str">
        <v/>
      </c>
      <c r="F1888" s="88" t="str">
        <v/>
      </c>
      <c r="O1888" s="138">
        <v>13</v>
      </c>
      <c r="P1888" s="138" t="s">
        <v>204</v>
      </c>
      <c r="Q1888" s="138" t="s">
        <v>415</v>
      </c>
      <c r="R1888" s="138">
        <v>2</v>
      </c>
      <c r="S1888" s="138" t="s">
        <v>417</v>
      </c>
      <c r="T1888" s="138" t="s">
        <v>435</v>
      </c>
      <c r="U1888" s="139">
        <v>49.85</v>
      </c>
    </row>
    <row r="1889" spans="2:21" x14ac:dyDescent="0.25">
      <c r="B1889" s="88" t="str">
        <v/>
      </c>
      <c r="C1889" s="88" t="str">
        <v/>
      </c>
      <c r="D1889" s="88" t="str">
        <v/>
      </c>
      <c r="F1889" s="88" t="str">
        <v/>
      </c>
      <c r="O1889" s="138">
        <v>13</v>
      </c>
      <c r="P1889" s="138" t="s">
        <v>204</v>
      </c>
      <c r="Q1889" s="138" t="s">
        <v>415</v>
      </c>
      <c r="R1889" s="138">
        <v>3</v>
      </c>
      <c r="S1889" s="138" t="s">
        <v>418</v>
      </c>
      <c r="T1889" s="138" t="s">
        <v>252</v>
      </c>
      <c r="U1889" s="139">
        <v>64.97</v>
      </c>
    </row>
    <row r="1890" spans="2:21" x14ac:dyDescent="0.25">
      <c r="B1890" s="88" t="str">
        <v/>
      </c>
      <c r="C1890" s="88" t="str">
        <v/>
      </c>
      <c r="D1890" s="88" t="str">
        <v/>
      </c>
      <c r="F1890" s="88" t="str">
        <v/>
      </c>
      <c r="O1890" s="138">
        <v>13</v>
      </c>
      <c r="P1890" s="138" t="s">
        <v>204</v>
      </c>
      <c r="Q1890" s="138" t="s">
        <v>415</v>
      </c>
      <c r="R1890" s="138">
        <v>4</v>
      </c>
      <c r="S1890" s="138" t="s">
        <v>419</v>
      </c>
      <c r="T1890" s="138" t="s">
        <v>436</v>
      </c>
      <c r="U1890" s="139">
        <v>50.28</v>
      </c>
    </row>
    <row r="1891" spans="2:21" x14ac:dyDescent="0.25">
      <c r="B1891" s="88" t="str">
        <v/>
      </c>
      <c r="C1891" s="88" t="str">
        <v/>
      </c>
      <c r="D1891" s="88" t="str">
        <v/>
      </c>
      <c r="F1891" s="88" t="str">
        <v/>
      </c>
      <c r="O1891" s="138">
        <v>13</v>
      </c>
      <c r="P1891" s="138" t="s">
        <v>204</v>
      </c>
      <c r="Q1891" s="138" t="s">
        <v>415</v>
      </c>
      <c r="R1891" s="138">
        <v>5</v>
      </c>
      <c r="S1891" s="138" t="s">
        <v>420</v>
      </c>
      <c r="T1891" s="138" t="s">
        <v>252</v>
      </c>
      <c r="U1891" s="139">
        <v>65.930000000000007</v>
      </c>
    </row>
    <row r="1892" spans="2:21" x14ac:dyDescent="0.25">
      <c r="B1892" s="88" t="str">
        <v/>
      </c>
      <c r="C1892" s="88" t="str">
        <v/>
      </c>
      <c r="D1892" s="88" t="str">
        <v/>
      </c>
      <c r="F1892" s="88" t="str">
        <v/>
      </c>
      <c r="O1892" s="138">
        <v>13</v>
      </c>
      <c r="P1892" s="138" t="s">
        <v>204</v>
      </c>
      <c r="Q1892" s="138" t="s">
        <v>415</v>
      </c>
      <c r="R1892" s="138">
        <v>6</v>
      </c>
      <c r="S1892" s="138" t="s">
        <v>421</v>
      </c>
      <c r="T1892" s="138" t="s">
        <v>244</v>
      </c>
      <c r="U1892" s="139">
        <v>44.04</v>
      </c>
    </row>
    <row r="1893" spans="2:21" x14ac:dyDescent="0.25">
      <c r="B1893" s="88" t="str">
        <v/>
      </c>
      <c r="C1893" s="88" t="str">
        <v/>
      </c>
      <c r="D1893" s="88" t="str">
        <v/>
      </c>
      <c r="F1893" s="88" t="str">
        <v/>
      </c>
      <c r="O1893" s="138">
        <v>13</v>
      </c>
      <c r="P1893" s="138" t="s">
        <v>204</v>
      </c>
      <c r="Q1893" s="138" t="s">
        <v>415</v>
      </c>
      <c r="R1893" s="138">
        <v>7</v>
      </c>
      <c r="S1893" s="138" t="s">
        <v>422</v>
      </c>
      <c r="T1893" s="138" t="s">
        <v>437</v>
      </c>
      <c r="U1893" s="139">
        <v>71.569999999999993</v>
      </c>
    </row>
    <row r="1894" spans="2:21" x14ac:dyDescent="0.25">
      <c r="B1894" s="88" t="str">
        <v/>
      </c>
      <c r="C1894" s="88" t="str">
        <v/>
      </c>
      <c r="D1894" s="88" t="str">
        <v/>
      </c>
      <c r="F1894" s="88" t="str">
        <v/>
      </c>
      <c r="O1894" s="138">
        <v>13</v>
      </c>
      <c r="P1894" s="138" t="s">
        <v>204</v>
      </c>
      <c r="Q1894" s="138" t="s">
        <v>415</v>
      </c>
      <c r="R1894" s="138">
        <v>8</v>
      </c>
      <c r="S1894" s="138" t="s">
        <v>423</v>
      </c>
      <c r="T1894" s="138" t="s">
        <v>438</v>
      </c>
      <c r="U1894" s="139">
        <v>44.61</v>
      </c>
    </row>
    <row r="1895" spans="2:21" x14ac:dyDescent="0.25">
      <c r="B1895" s="88" t="str">
        <v/>
      </c>
      <c r="C1895" s="88" t="str">
        <v/>
      </c>
      <c r="D1895" s="88" t="str">
        <v/>
      </c>
      <c r="F1895" s="88" t="str">
        <v/>
      </c>
      <c r="O1895" s="138">
        <v>13</v>
      </c>
      <c r="P1895" s="138" t="s">
        <v>204</v>
      </c>
      <c r="Q1895" s="138" t="s">
        <v>415</v>
      </c>
      <c r="R1895" s="138">
        <v>9</v>
      </c>
      <c r="S1895" s="138" t="s">
        <v>424</v>
      </c>
      <c r="T1895" s="138" t="s">
        <v>246</v>
      </c>
      <c r="U1895" s="139">
        <v>48.9</v>
      </c>
    </row>
    <row r="1896" spans="2:21" x14ac:dyDescent="0.25">
      <c r="B1896" s="88" t="str">
        <v/>
      </c>
      <c r="C1896" s="88" t="str">
        <v/>
      </c>
      <c r="D1896" s="88" t="str">
        <v/>
      </c>
      <c r="F1896" s="88" t="str">
        <v/>
      </c>
      <c r="O1896" s="138">
        <v>13</v>
      </c>
      <c r="P1896" s="138" t="s">
        <v>204</v>
      </c>
      <c r="Q1896" s="138" t="s">
        <v>415</v>
      </c>
      <c r="R1896" s="138">
        <v>10</v>
      </c>
      <c r="S1896" s="138" t="s">
        <v>425</v>
      </c>
      <c r="T1896" s="138" t="s">
        <v>439</v>
      </c>
      <c r="U1896" s="139">
        <v>59.65</v>
      </c>
    </row>
    <row r="1897" spans="2:21" x14ac:dyDescent="0.25">
      <c r="B1897" s="88" t="str">
        <v/>
      </c>
      <c r="C1897" s="88" t="str">
        <v/>
      </c>
      <c r="D1897" s="88" t="str">
        <v/>
      </c>
      <c r="F1897" s="88" t="str">
        <v/>
      </c>
      <c r="O1897" s="138">
        <v>13</v>
      </c>
      <c r="P1897" s="138" t="s">
        <v>204</v>
      </c>
      <c r="Q1897" s="138" t="s">
        <v>415</v>
      </c>
      <c r="R1897" s="138">
        <v>11</v>
      </c>
      <c r="S1897" s="138" t="s">
        <v>426</v>
      </c>
      <c r="T1897" s="138" t="s">
        <v>440</v>
      </c>
      <c r="U1897" s="139">
        <v>46.92</v>
      </c>
    </row>
    <row r="1898" spans="2:21" x14ac:dyDescent="0.25">
      <c r="B1898" s="88" t="str">
        <v/>
      </c>
      <c r="C1898" s="88" t="str">
        <v/>
      </c>
      <c r="D1898" s="88" t="str">
        <v/>
      </c>
      <c r="F1898" s="88" t="str">
        <v/>
      </c>
      <c r="O1898" s="138">
        <v>13</v>
      </c>
      <c r="P1898" s="138" t="s">
        <v>204</v>
      </c>
      <c r="Q1898" s="138" t="s">
        <v>415</v>
      </c>
      <c r="R1898" s="138">
        <v>12</v>
      </c>
      <c r="S1898" s="138" t="s">
        <v>427</v>
      </c>
      <c r="T1898" s="138" t="s">
        <v>441</v>
      </c>
      <c r="U1898" s="139">
        <v>51.54</v>
      </c>
    </row>
    <row r="1899" spans="2:21" x14ac:dyDescent="0.25">
      <c r="B1899" s="88" t="str">
        <v/>
      </c>
      <c r="C1899" s="88" t="str">
        <v/>
      </c>
      <c r="D1899" s="88" t="str">
        <v/>
      </c>
      <c r="F1899" s="88" t="str">
        <v/>
      </c>
      <c r="O1899" s="138">
        <v>13</v>
      </c>
      <c r="P1899" s="138" t="s">
        <v>204</v>
      </c>
      <c r="Q1899" s="138" t="s">
        <v>415</v>
      </c>
      <c r="R1899" s="138">
        <v>13</v>
      </c>
      <c r="S1899" s="138" t="s">
        <v>428</v>
      </c>
      <c r="T1899" s="138" t="s">
        <v>442</v>
      </c>
      <c r="U1899" s="139">
        <v>48.51</v>
      </c>
    </row>
    <row r="1900" spans="2:21" x14ac:dyDescent="0.25">
      <c r="B1900" s="88" t="str">
        <v/>
      </c>
      <c r="C1900" s="88" t="str">
        <v/>
      </c>
      <c r="D1900" s="88" t="str">
        <v/>
      </c>
      <c r="F1900" s="88" t="str">
        <v/>
      </c>
      <c r="O1900" s="138">
        <v>13</v>
      </c>
      <c r="P1900" s="138" t="s">
        <v>204</v>
      </c>
      <c r="Q1900" s="138" t="s">
        <v>415</v>
      </c>
      <c r="R1900" s="138">
        <v>14</v>
      </c>
      <c r="S1900" s="138" t="s">
        <v>429</v>
      </c>
      <c r="T1900" s="138" t="s">
        <v>443</v>
      </c>
      <c r="U1900" s="139">
        <v>45.7</v>
      </c>
    </row>
    <row r="1901" spans="2:21" x14ac:dyDescent="0.25">
      <c r="B1901" s="88" t="str">
        <v/>
      </c>
      <c r="C1901" s="88" t="str">
        <v/>
      </c>
      <c r="D1901" s="88" t="str">
        <v/>
      </c>
      <c r="F1901" s="88" t="str">
        <v/>
      </c>
      <c r="O1901" s="138">
        <v>13</v>
      </c>
      <c r="P1901" s="138" t="s">
        <v>204</v>
      </c>
      <c r="Q1901" s="138" t="s">
        <v>415</v>
      </c>
      <c r="R1901" s="138">
        <v>15</v>
      </c>
      <c r="S1901" s="138" t="s">
        <v>430</v>
      </c>
      <c r="T1901" s="138" t="s">
        <v>444</v>
      </c>
      <c r="U1901" s="138">
        <v>49.91</v>
      </c>
    </row>
    <row r="1902" spans="2:21" x14ac:dyDescent="0.25">
      <c r="B1902" s="88" t="str">
        <v/>
      </c>
      <c r="C1902" s="88" t="str">
        <v/>
      </c>
      <c r="D1902" s="88" t="str">
        <v/>
      </c>
      <c r="F1902" s="88" t="str">
        <v/>
      </c>
      <c r="O1902" s="138">
        <v>13</v>
      </c>
      <c r="P1902" s="138" t="s">
        <v>204</v>
      </c>
      <c r="Q1902" s="138" t="s">
        <v>431</v>
      </c>
      <c r="R1902" s="138">
        <v>1</v>
      </c>
      <c r="S1902" s="138" t="s">
        <v>432</v>
      </c>
      <c r="T1902" s="138" t="s">
        <v>445</v>
      </c>
      <c r="U1902" s="138">
        <v>67.83</v>
      </c>
    </row>
    <row r="1903" spans="2:21" x14ac:dyDescent="0.25">
      <c r="B1903" s="88" t="str">
        <v/>
      </c>
      <c r="C1903" s="88" t="str">
        <v/>
      </c>
      <c r="D1903" s="88" t="str">
        <v/>
      </c>
      <c r="F1903" s="88" t="str">
        <v/>
      </c>
      <c r="O1903" s="138">
        <v>13</v>
      </c>
      <c r="P1903" s="138" t="s">
        <v>204</v>
      </c>
      <c r="Q1903" s="138" t="s">
        <v>431</v>
      </c>
      <c r="R1903" s="138">
        <v>2</v>
      </c>
      <c r="S1903" s="138" t="s">
        <v>433</v>
      </c>
      <c r="T1903" s="138" t="s">
        <v>446</v>
      </c>
      <c r="U1903" s="138">
        <v>60.04</v>
      </c>
    </row>
    <row r="1904" spans="2:21" x14ac:dyDescent="0.25">
      <c r="B1904" s="88" t="str">
        <v/>
      </c>
      <c r="C1904" s="88" t="str">
        <v/>
      </c>
      <c r="D1904" s="88" t="str">
        <v/>
      </c>
      <c r="F1904" s="88" t="str">
        <v/>
      </c>
      <c r="O1904" s="138">
        <v>14</v>
      </c>
      <c r="P1904" s="138" t="s">
        <v>205</v>
      </c>
      <c r="Q1904" s="138" t="s">
        <v>415</v>
      </c>
      <c r="R1904" s="138">
        <v>1</v>
      </c>
      <c r="S1904" s="138" t="s">
        <v>416</v>
      </c>
      <c r="T1904" s="138" t="s">
        <v>434</v>
      </c>
      <c r="U1904" s="139">
        <v>53.75</v>
      </c>
    </row>
    <row r="1905" spans="2:21" x14ac:dyDescent="0.25">
      <c r="B1905" s="88" t="str">
        <v/>
      </c>
      <c r="C1905" s="88" t="str">
        <v/>
      </c>
      <c r="D1905" s="88" t="str">
        <v/>
      </c>
      <c r="F1905" s="88" t="str">
        <v/>
      </c>
      <c r="O1905" s="138">
        <v>14</v>
      </c>
      <c r="P1905" s="138" t="s">
        <v>205</v>
      </c>
      <c r="Q1905" s="138" t="s">
        <v>415</v>
      </c>
      <c r="R1905" s="138">
        <v>2</v>
      </c>
      <c r="S1905" s="138" t="s">
        <v>417</v>
      </c>
      <c r="T1905" s="138" t="s">
        <v>435</v>
      </c>
      <c r="U1905" s="139">
        <v>49.85</v>
      </c>
    </row>
    <row r="1906" spans="2:21" x14ac:dyDescent="0.25">
      <c r="B1906" s="88" t="str">
        <v/>
      </c>
      <c r="C1906" s="88" t="str">
        <v/>
      </c>
      <c r="D1906" s="88" t="str">
        <v/>
      </c>
      <c r="F1906" s="88" t="str">
        <v/>
      </c>
      <c r="O1906" s="138">
        <v>14</v>
      </c>
      <c r="P1906" s="138" t="s">
        <v>205</v>
      </c>
      <c r="Q1906" s="138" t="s">
        <v>415</v>
      </c>
      <c r="R1906" s="138">
        <v>3</v>
      </c>
      <c r="S1906" s="138" t="s">
        <v>418</v>
      </c>
      <c r="T1906" s="138" t="s">
        <v>252</v>
      </c>
      <c r="U1906" s="139">
        <v>64.97</v>
      </c>
    </row>
    <row r="1907" spans="2:21" x14ac:dyDescent="0.25">
      <c r="B1907" s="88" t="str">
        <v/>
      </c>
      <c r="C1907" s="88" t="str">
        <v/>
      </c>
      <c r="D1907" s="88" t="str">
        <v/>
      </c>
      <c r="F1907" s="88" t="str">
        <v/>
      </c>
      <c r="O1907" s="138">
        <v>14</v>
      </c>
      <c r="P1907" s="138" t="s">
        <v>205</v>
      </c>
      <c r="Q1907" s="138" t="s">
        <v>415</v>
      </c>
      <c r="R1907" s="138">
        <v>4</v>
      </c>
      <c r="S1907" s="138" t="s">
        <v>419</v>
      </c>
      <c r="T1907" s="138" t="s">
        <v>436</v>
      </c>
      <c r="U1907" s="139">
        <v>50.28</v>
      </c>
    </row>
    <row r="1908" spans="2:21" x14ac:dyDescent="0.25">
      <c r="B1908" s="88" t="str">
        <v/>
      </c>
      <c r="C1908" s="88" t="str">
        <v/>
      </c>
      <c r="D1908" s="88" t="str">
        <v/>
      </c>
      <c r="F1908" s="88" t="str">
        <v/>
      </c>
      <c r="O1908" s="138">
        <v>14</v>
      </c>
      <c r="P1908" s="138" t="s">
        <v>205</v>
      </c>
      <c r="Q1908" s="138" t="s">
        <v>415</v>
      </c>
      <c r="R1908" s="138">
        <v>5</v>
      </c>
      <c r="S1908" s="138" t="s">
        <v>420</v>
      </c>
      <c r="T1908" s="138" t="s">
        <v>252</v>
      </c>
      <c r="U1908" s="139">
        <v>65.930000000000007</v>
      </c>
    </row>
    <row r="1909" spans="2:21" x14ac:dyDescent="0.25">
      <c r="B1909" s="88" t="str">
        <v/>
      </c>
      <c r="C1909" s="88" t="str">
        <v/>
      </c>
      <c r="D1909" s="88" t="str">
        <v/>
      </c>
      <c r="F1909" s="88" t="str">
        <v/>
      </c>
      <c r="O1909" s="138">
        <v>14</v>
      </c>
      <c r="P1909" s="138" t="s">
        <v>205</v>
      </c>
      <c r="Q1909" s="138" t="s">
        <v>415</v>
      </c>
      <c r="R1909" s="138">
        <v>6</v>
      </c>
      <c r="S1909" s="138" t="s">
        <v>421</v>
      </c>
      <c r="T1909" s="138" t="s">
        <v>244</v>
      </c>
      <c r="U1909" s="139">
        <v>44.04</v>
      </c>
    </row>
    <row r="1910" spans="2:21" x14ac:dyDescent="0.25">
      <c r="B1910" s="88" t="str">
        <v/>
      </c>
      <c r="C1910" s="88" t="str">
        <v/>
      </c>
      <c r="D1910" s="88" t="str">
        <v/>
      </c>
      <c r="F1910" s="88" t="str">
        <v/>
      </c>
      <c r="O1910" s="138">
        <v>14</v>
      </c>
      <c r="P1910" s="138" t="s">
        <v>205</v>
      </c>
      <c r="Q1910" s="138" t="s">
        <v>415</v>
      </c>
      <c r="R1910" s="138">
        <v>7</v>
      </c>
      <c r="S1910" s="138" t="s">
        <v>422</v>
      </c>
      <c r="T1910" s="138" t="s">
        <v>437</v>
      </c>
      <c r="U1910" s="139">
        <v>71.569999999999993</v>
      </c>
    </row>
    <row r="1911" spans="2:21" x14ac:dyDescent="0.25">
      <c r="B1911" s="88" t="str">
        <v/>
      </c>
      <c r="C1911" s="88" t="str">
        <v/>
      </c>
      <c r="D1911" s="88" t="str">
        <v/>
      </c>
      <c r="F1911" s="88" t="str">
        <v/>
      </c>
      <c r="O1911" s="138">
        <v>14</v>
      </c>
      <c r="P1911" s="138" t="s">
        <v>205</v>
      </c>
      <c r="Q1911" s="138" t="s">
        <v>415</v>
      </c>
      <c r="R1911" s="138">
        <v>8</v>
      </c>
      <c r="S1911" s="138" t="s">
        <v>423</v>
      </c>
      <c r="T1911" s="138" t="s">
        <v>438</v>
      </c>
      <c r="U1911" s="139">
        <v>44.61</v>
      </c>
    </row>
    <row r="1912" spans="2:21" x14ac:dyDescent="0.25">
      <c r="B1912" s="88" t="str">
        <v/>
      </c>
      <c r="C1912" s="88" t="str">
        <v/>
      </c>
      <c r="D1912" s="88" t="str">
        <v/>
      </c>
      <c r="F1912" s="88" t="str">
        <v/>
      </c>
      <c r="O1912" s="138">
        <v>14</v>
      </c>
      <c r="P1912" s="138" t="s">
        <v>205</v>
      </c>
      <c r="Q1912" s="138" t="s">
        <v>415</v>
      </c>
      <c r="R1912" s="138">
        <v>9</v>
      </c>
      <c r="S1912" s="138" t="s">
        <v>424</v>
      </c>
      <c r="T1912" s="138" t="s">
        <v>246</v>
      </c>
      <c r="U1912" s="139">
        <v>48.9</v>
      </c>
    </row>
    <row r="1913" spans="2:21" x14ac:dyDescent="0.25">
      <c r="B1913" s="88" t="str">
        <v/>
      </c>
      <c r="C1913" s="88" t="str">
        <v/>
      </c>
      <c r="D1913" s="88" t="str">
        <v/>
      </c>
      <c r="F1913" s="88" t="str">
        <v/>
      </c>
      <c r="O1913" s="138">
        <v>14</v>
      </c>
      <c r="P1913" s="138" t="s">
        <v>205</v>
      </c>
      <c r="Q1913" s="138" t="s">
        <v>415</v>
      </c>
      <c r="R1913" s="138">
        <v>10</v>
      </c>
      <c r="S1913" s="138" t="s">
        <v>425</v>
      </c>
      <c r="T1913" s="138" t="s">
        <v>439</v>
      </c>
      <c r="U1913" s="139">
        <v>59.65</v>
      </c>
    </row>
    <row r="1914" spans="2:21" x14ac:dyDescent="0.25">
      <c r="B1914" s="88" t="str">
        <v/>
      </c>
      <c r="C1914" s="88" t="str">
        <v/>
      </c>
      <c r="D1914" s="88" t="str">
        <v/>
      </c>
      <c r="F1914" s="88" t="str">
        <v/>
      </c>
      <c r="O1914" s="138">
        <v>14</v>
      </c>
      <c r="P1914" s="138" t="s">
        <v>205</v>
      </c>
      <c r="Q1914" s="138" t="s">
        <v>415</v>
      </c>
      <c r="R1914" s="138">
        <v>11</v>
      </c>
      <c r="S1914" s="138" t="s">
        <v>426</v>
      </c>
      <c r="T1914" s="138" t="s">
        <v>440</v>
      </c>
      <c r="U1914" s="139">
        <v>46.92</v>
      </c>
    </row>
    <row r="1915" spans="2:21" x14ac:dyDescent="0.25">
      <c r="B1915" s="88" t="str">
        <v/>
      </c>
      <c r="C1915" s="88" t="str">
        <v/>
      </c>
      <c r="D1915" s="88" t="str">
        <v/>
      </c>
      <c r="F1915" s="88" t="str">
        <v/>
      </c>
      <c r="O1915" s="138">
        <v>14</v>
      </c>
      <c r="P1915" s="138" t="s">
        <v>205</v>
      </c>
      <c r="Q1915" s="138" t="s">
        <v>415</v>
      </c>
      <c r="R1915" s="138">
        <v>12</v>
      </c>
      <c r="S1915" s="138" t="s">
        <v>427</v>
      </c>
      <c r="T1915" s="138" t="s">
        <v>441</v>
      </c>
      <c r="U1915" s="139">
        <v>51.54</v>
      </c>
    </row>
    <row r="1916" spans="2:21" x14ac:dyDescent="0.25">
      <c r="B1916" s="88" t="str">
        <v/>
      </c>
      <c r="C1916" s="88" t="str">
        <v/>
      </c>
      <c r="D1916" s="88" t="str">
        <v/>
      </c>
      <c r="F1916" s="88" t="str">
        <v/>
      </c>
      <c r="O1916" s="138">
        <v>14</v>
      </c>
      <c r="P1916" s="138" t="s">
        <v>205</v>
      </c>
      <c r="Q1916" s="138" t="s">
        <v>415</v>
      </c>
      <c r="R1916" s="138">
        <v>13</v>
      </c>
      <c r="S1916" s="138" t="s">
        <v>428</v>
      </c>
      <c r="T1916" s="138" t="s">
        <v>442</v>
      </c>
      <c r="U1916" s="139">
        <v>48.51</v>
      </c>
    </row>
    <row r="1917" spans="2:21" x14ac:dyDescent="0.25">
      <c r="B1917" s="88" t="str">
        <v/>
      </c>
      <c r="C1917" s="88" t="str">
        <v/>
      </c>
      <c r="D1917" s="88" t="str">
        <v/>
      </c>
      <c r="F1917" s="88" t="str">
        <v/>
      </c>
      <c r="O1917" s="138">
        <v>14</v>
      </c>
      <c r="P1917" s="138" t="s">
        <v>205</v>
      </c>
      <c r="Q1917" s="138" t="s">
        <v>415</v>
      </c>
      <c r="R1917" s="138">
        <v>14</v>
      </c>
      <c r="S1917" s="138" t="s">
        <v>429</v>
      </c>
      <c r="T1917" s="138" t="s">
        <v>443</v>
      </c>
      <c r="U1917" s="139">
        <v>45.7</v>
      </c>
    </row>
    <row r="1918" spans="2:21" x14ac:dyDescent="0.25">
      <c r="B1918" s="88" t="str">
        <v/>
      </c>
      <c r="C1918" s="88" t="str">
        <v/>
      </c>
      <c r="D1918" s="88" t="str">
        <v/>
      </c>
      <c r="F1918" s="88" t="str">
        <v/>
      </c>
      <c r="O1918" s="138">
        <v>14</v>
      </c>
      <c r="P1918" s="138" t="s">
        <v>205</v>
      </c>
      <c r="Q1918" s="138" t="s">
        <v>415</v>
      </c>
      <c r="R1918" s="138">
        <v>15</v>
      </c>
      <c r="S1918" s="138" t="s">
        <v>430</v>
      </c>
      <c r="T1918" s="138" t="s">
        <v>444</v>
      </c>
      <c r="U1918" s="138">
        <v>49.91</v>
      </c>
    </row>
    <row r="1919" spans="2:21" x14ac:dyDescent="0.25">
      <c r="B1919" s="88" t="str">
        <v/>
      </c>
      <c r="C1919" s="88" t="str">
        <v/>
      </c>
      <c r="D1919" s="88" t="str">
        <v/>
      </c>
      <c r="F1919" s="88" t="str">
        <v/>
      </c>
      <c r="O1919" s="138">
        <v>14</v>
      </c>
      <c r="P1919" s="138" t="s">
        <v>205</v>
      </c>
      <c r="Q1919" s="138" t="s">
        <v>431</v>
      </c>
      <c r="R1919" s="138">
        <v>1</v>
      </c>
      <c r="S1919" s="138" t="s">
        <v>432</v>
      </c>
      <c r="T1919" s="138" t="s">
        <v>445</v>
      </c>
      <c r="U1919" s="138">
        <v>67.83</v>
      </c>
    </row>
    <row r="1920" spans="2:21" x14ac:dyDescent="0.25">
      <c r="B1920" s="88" t="str">
        <v/>
      </c>
      <c r="C1920" s="88" t="str">
        <v/>
      </c>
      <c r="D1920" s="88" t="str">
        <v/>
      </c>
      <c r="F1920" s="88" t="str">
        <v/>
      </c>
      <c r="O1920" s="138">
        <v>14</v>
      </c>
      <c r="P1920" s="138" t="s">
        <v>205</v>
      </c>
      <c r="Q1920" s="138" t="s">
        <v>431</v>
      </c>
      <c r="R1920" s="138">
        <v>2</v>
      </c>
      <c r="S1920" s="138" t="s">
        <v>433</v>
      </c>
      <c r="T1920" s="138" t="s">
        <v>446</v>
      </c>
      <c r="U1920" s="138">
        <v>60.04</v>
      </c>
    </row>
    <row r="1921" spans="2:21" x14ac:dyDescent="0.25">
      <c r="B1921" s="88" t="str">
        <v/>
      </c>
      <c r="C1921" s="88" t="str">
        <v/>
      </c>
      <c r="D1921" s="88" t="str">
        <v/>
      </c>
      <c r="F1921" s="88" t="str">
        <v/>
      </c>
      <c r="O1921" s="138">
        <v>15</v>
      </c>
      <c r="P1921" s="138" t="s">
        <v>206</v>
      </c>
      <c r="Q1921" s="138" t="s">
        <v>415</v>
      </c>
      <c r="R1921" s="138">
        <v>1</v>
      </c>
      <c r="S1921" s="138" t="s">
        <v>416</v>
      </c>
      <c r="T1921" s="138" t="s">
        <v>434</v>
      </c>
      <c r="U1921" s="139">
        <v>53.75</v>
      </c>
    </row>
    <row r="1922" spans="2:21" x14ac:dyDescent="0.25">
      <c r="B1922" s="88" t="str">
        <v/>
      </c>
      <c r="C1922" s="88" t="str">
        <v/>
      </c>
      <c r="D1922" s="88" t="str">
        <v/>
      </c>
      <c r="F1922" s="88" t="str">
        <v/>
      </c>
      <c r="O1922" s="138">
        <v>15</v>
      </c>
      <c r="P1922" s="138" t="s">
        <v>206</v>
      </c>
      <c r="Q1922" s="138" t="s">
        <v>415</v>
      </c>
      <c r="R1922" s="138">
        <v>2</v>
      </c>
      <c r="S1922" s="138" t="s">
        <v>417</v>
      </c>
      <c r="T1922" s="138" t="s">
        <v>435</v>
      </c>
      <c r="U1922" s="139">
        <v>49.85</v>
      </c>
    </row>
    <row r="1923" spans="2:21" x14ac:dyDescent="0.25">
      <c r="B1923" s="88" t="str">
        <v/>
      </c>
      <c r="C1923" s="88" t="str">
        <v/>
      </c>
      <c r="D1923" s="88" t="str">
        <v/>
      </c>
      <c r="F1923" s="88" t="str">
        <v/>
      </c>
      <c r="O1923" s="138">
        <v>15</v>
      </c>
      <c r="P1923" s="138" t="s">
        <v>206</v>
      </c>
      <c r="Q1923" s="138" t="s">
        <v>415</v>
      </c>
      <c r="R1923" s="138">
        <v>3</v>
      </c>
      <c r="S1923" s="138" t="s">
        <v>418</v>
      </c>
      <c r="T1923" s="138" t="s">
        <v>252</v>
      </c>
      <c r="U1923" s="139">
        <v>64.97</v>
      </c>
    </row>
    <row r="1924" spans="2:21" x14ac:dyDescent="0.25">
      <c r="B1924" s="88" t="str">
        <v/>
      </c>
      <c r="C1924" s="88" t="str">
        <v/>
      </c>
      <c r="D1924" s="88" t="str">
        <v/>
      </c>
      <c r="F1924" s="88" t="str">
        <v/>
      </c>
      <c r="O1924" s="138">
        <v>15</v>
      </c>
      <c r="P1924" s="138" t="s">
        <v>206</v>
      </c>
      <c r="Q1924" s="138" t="s">
        <v>415</v>
      </c>
      <c r="R1924" s="138">
        <v>4</v>
      </c>
      <c r="S1924" s="138" t="s">
        <v>419</v>
      </c>
      <c r="T1924" s="138" t="s">
        <v>436</v>
      </c>
      <c r="U1924" s="139">
        <v>50.28</v>
      </c>
    </row>
    <row r="1925" spans="2:21" x14ac:dyDescent="0.25">
      <c r="B1925" s="88" t="str">
        <v/>
      </c>
      <c r="C1925" s="88" t="str">
        <v/>
      </c>
      <c r="D1925" s="88" t="str">
        <v/>
      </c>
      <c r="F1925" s="88" t="str">
        <v/>
      </c>
      <c r="O1925" s="138">
        <v>15</v>
      </c>
      <c r="P1925" s="138" t="s">
        <v>206</v>
      </c>
      <c r="Q1925" s="138" t="s">
        <v>415</v>
      </c>
      <c r="R1925" s="138">
        <v>5</v>
      </c>
      <c r="S1925" s="138" t="s">
        <v>420</v>
      </c>
      <c r="T1925" s="138" t="s">
        <v>252</v>
      </c>
      <c r="U1925" s="139">
        <v>65.930000000000007</v>
      </c>
    </row>
    <row r="1926" spans="2:21" x14ac:dyDescent="0.25">
      <c r="B1926" s="88" t="str">
        <v/>
      </c>
      <c r="C1926" s="88" t="str">
        <v/>
      </c>
      <c r="D1926" s="88" t="str">
        <v/>
      </c>
      <c r="F1926" s="88" t="str">
        <v/>
      </c>
      <c r="O1926" s="138">
        <v>15</v>
      </c>
      <c r="P1926" s="138" t="s">
        <v>206</v>
      </c>
      <c r="Q1926" s="138" t="s">
        <v>415</v>
      </c>
      <c r="R1926" s="138">
        <v>6</v>
      </c>
      <c r="S1926" s="138" t="s">
        <v>421</v>
      </c>
      <c r="T1926" s="138" t="s">
        <v>244</v>
      </c>
      <c r="U1926" s="139">
        <v>44.04</v>
      </c>
    </row>
    <row r="1927" spans="2:21" x14ac:dyDescent="0.25">
      <c r="B1927" s="88" t="str">
        <v/>
      </c>
      <c r="C1927" s="88" t="str">
        <v/>
      </c>
      <c r="D1927" s="88" t="str">
        <v/>
      </c>
      <c r="F1927" s="88" t="str">
        <v/>
      </c>
      <c r="O1927" s="138">
        <v>15</v>
      </c>
      <c r="P1927" s="138" t="s">
        <v>206</v>
      </c>
      <c r="Q1927" s="138" t="s">
        <v>415</v>
      </c>
      <c r="R1927" s="138">
        <v>7</v>
      </c>
      <c r="S1927" s="138" t="s">
        <v>422</v>
      </c>
      <c r="T1927" s="138" t="s">
        <v>437</v>
      </c>
      <c r="U1927" s="139">
        <v>71.569999999999993</v>
      </c>
    </row>
    <row r="1928" spans="2:21" x14ac:dyDescent="0.25">
      <c r="B1928" s="88" t="str">
        <v/>
      </c>
      <c r="C1928" s="88" t="str">
        <v/>
      </c>
      <c r="D1928" s="88" t="str">
        <v/>
      </c>
      <c r="F1928" s="88" t="str">
        <v/>
      </c>
      <c r="O1928" s="138">
        <v>15</v>
      </c>
      <c r="P1928" s="138" t="s">
        <v>206</v>
      </c>
      <c r="Q1928" s="138" t="s">
        <v>415</v>
      </c>
      <c r="R1928" s="138">
        <v>8</v>
      </c>
      <c r="S1928" s="138" t="s">
        <v>423</v>
      </c>
      <c r="T1928" s="138" t="s">
        <v>438</v>
      </c>
      <c r="U1928" s="139">
        <v>44.61</v>
      </c>
    </row>
    <row r="1929" spans="2:21" x14ac:dyDescent="0.25">
      <c r="B1929" s="88" t="str">
        <v/>
      </c>
      <c r="C1929" s="88" t="str">
        <v/>
      </c>
      <c r="D1929" s="88" t="str">
        <v/>
      </c>
      <c r="F1929" s="88" t="str">
        <v/>
      </c>
      <c r="O1929" s="138">
        <v>15</v>
      </c>
      <c r="P1929" s="138" t="s">
        <v>206</v>
      </c>
      <c r="Q1929" s="138" t="s">
        <v>415</v>
      </c>
      <c r="R1929" s="138">
        <v>9</v>
      </c>
      <c r="S1929" s="138" t="s">
        <v>424</v>
      </c>
      <c r="T1929" s="138" t="s">
        <v>246</v>
      </c>
      <c r="U1929" s="139">
        <v>48.9</v>
      </c>
    </row>
    <row r="1930" spans="2:21" x14ac:dyDescent="0.25">
      <c r="B1930" s="88" t="str">
        <v/>
      </c>
      <c r="C1930" s="88" t="str">
        <v/>
      </c>
      <c r="D1930" s="88" t="str">
        <v/>
      </c>
      <c r="F1930" s="88" t="str">
        <v/>
      </c>
      <c r="O1930" s="138">
        <v>15</v>
      </c>
      <c r="P1930" s="138" t="s">
        <v>206</v>
      </c>
      <c r="Q1930" s="138" t="s">
        <v>415</v>
      </c>
      <c r="R1930" s="138">
        <v>10</v>
      </c>
      <c r="S1930" s="138" t="s">
        <v>425</v>
      </c>
      <c r="T1930" s="138" t="s">
        <v>439</v>
      </c>
      <c r="U1930" s="139">
        <v>59.65</v>
      </c>
    </row>
    <row r="1931" spans="2:21" x14ac:dyDescent="0.25">
      <c r="B1931" s="88" t="str">
        <v/>
      </c>
      <c r="C1931" s="88" t="str">
        <v/>
      </c>
      <c r="D1931" s="88" t="str">
        <v/>
      </c>
      <c r="F1931" s="88" t="str">
        <v/>
      </c>
      <c r="O1931" s="138">
        <v>15</v>
      </c>
      <c r="P1931" s="138" t="s">
        <v>206</v>
      </c>
      <c r="Q1931" s="138" t="s">
        <v>415</v>
      </c>
      <c r="R1931" s="138">
        <v>11</v>
      </c>
      <c r="S1931" s="138" t="s">
        <v>426</v>
      </c>
      <c r="T1931" s="138" t="s">
        <v>440</v>
      </c>
      <c r="U1931" s="139">
        <v>46.92</v>
      </c>
    </row>
    <row r="1932" spans="2:21" x14ac:dyDescent="0.25">
      <c r="B1932" s="88" t="str">
        <v/>
      </c>
      <c r="C1932" s="88" t="str">
        <v/>
      </c>
      <c r="D1932" s="88" t="str">
        <v/>
      </c>
      <c r="F1932" s="88" t="str">
        <v/>
      </c>
      <c r="O1932" s="138">
        <v>15</v>
      </c>
      <c r="P1932" s="138" t="s">
        <v>206</v>
      </c>
      <c r="Q1932" s="138" t="s">
        <v>415</v>
      </c>
      <c r="R1932" s="138">
        <v>12</v>
      </c>
      <c r="S1932" s="138" t="s">
        <v>427</v>
      </c>
      <c r="T1932" s="138" t="s">
        <v>441</v>
      </c>
      <c r="U1932" s="139">
        <v>51.54</v>
      </c>
    </row>
    <row r="1933" spans="2:21" x14ac:dyDescent="0.25">
      <c r="B1933" s="88" t="str">
        <v/>
      </c>
      <c r="C1933" s="88" t="str">
        <v/>
      </c>
      <c r="D1933" s="88" t="str">
        <v/>
      </c>
      <c r="F1933" s="88" t="str">
        <v/>
      </c>
      <c r="O1933" s="138">
        <v>15</v>
      </c>
      <c r="P1933" s="138" t="s">
        <v>206</v>
      </c>
      <c r="Q1933" s="138" t="s">
        <v>415</v>
      </c>
      <c r="R1933" s="138">
        <v>13</v>
      </c>
      <c r="S1933" s="138" t="s">
        <v>428</v>
      </c>
      <c r="T1933" s="138" t="s">
        <v>442</v>
      </c>
      <c r="U1933" s="139">
        <v>48.51</v>
      </c>
    </row>
    <row r="1934" spans="2:21" x14ac:dyDescent="0.25">
      <c r="B1934" s="88" t="str">
        <v/>
      </c>
      <c r="C1934" s="88" t="str">
        <v/>
      </c>
      <c r="D1934" s="88" t="str">
        <v/>
      </c>
      <c r="F1934" s="88" t="str">
        <v/>
      </c>
      <c r="O1934" s="138">
        <v>15</v>
      </c>
      <c r="P1934" s="138" t="s">
        <v>206</v>
      </c>
      <c r="Q1934" s="138" t="s">
        <v>415</v>
      </c>
      <c r="R1934" s="138">
        <v>14</v>
      </c>
      <c r="S1934" s="138" t="s">
        <v>429</v>
      </c>
      <c r="T1934" s="138" t="s">
        <v>443</v>
      </c>
      <c r="U1934" s="139">
        <v>45.7</v>
      </c>
    </row>
    <row r="1935" spans="2:21" x14ac:dyDescent="0.25">
      <c r="B1935" s="88" t="str">
        <v/>
      </c>
      <c r="C1935" s="88" t="str">
        <v/>
      </c>
      <c r="D1935" s="88" t="str">
        <v/>
      </c>
      <c r="F1935" s="88" t="str">
        <v/>
      </c>
      <c r="O1935" s="138">
        <v>15</v>
      </c>
      <c r="P1935" s="138" t="s">
        <v>206</v>
      </c>
      <c r="Q1935" s="138" t="s">
        <v>415</v>
      </c>
      <c r="R1935" s="138">
        <v>15</v>
      </c>
      <c r="S1935" s="138" t="s">
        <v>430</v>
      </c>
      <c r="T1935" s="138" t="s">
        <v>444</v>
      </c>
      <c r="U1935" s="138">
        <v>49.91</v>
      </c>
    </row>
    <row r="1936" spans="2:21" x14ac:dyDescent="0.25">
      <c r="B1936" s="88" t="str">
        <v/>
      </c>
      <c r="C1936" s="88" t="str">
        <v/>
      </c>
      <c r="D1936" s="88" t="str">
        <v/>
      </c>
      <c r="F1936" s="88" t="str">
        <v/>
      </c>
      <c r="O1936" s="138">
        <v>15</v>
      </c>
      <c r="P1936" s="138" t="s">
        <v>206</v>
      </c>
      <c r="Q1936" s="138" t="s">
        <v>431</v>
      </c>
      <c r="R1936" s="138">
        <v>1</v>
      </c>
      <c r="S1936" s="138" t="s">
        <v>432</v>
      </c>
      <c r="T1936" s="138" t="s">
        <v>445</v>
      </c>
      <c r="U1936" s="138">
        <v>67.83</v>
      </c>
    </row>
    <row r="1937" spans="2:21" x14ac:dyDescent="0.25">
      <c r="B1937" s="88" t="str">
        <v/>
      </c>
      <c r="C1937" s="88" t="str">
        <v/>
      </c>
      <c r="D1937" s="88" t="str">
        <v/>
      </c>
      <c r="F1937" s="88" t="str">
        <v/>
      </c>
      <c r="O1937" s="138">
        <v>15</v>
      </c>
      <c r="P1937" s="138" t="s">
        <v>206</v>
      </c>
      <c r="Q1937" s="138" t="s">
        <v>431</v>
      </c>
      <c r="R1937" s="138">
        <v>2</v>
      </c>
      <c r="S1937" s="138" t="s">
        <v>433</v>
      </c>
      <c r="T1937" s="138" t="s">
        <v>446</v>
      </c>
      <c r="U1937" s="138">
        <v>60.04</v>
      </c>
    </row>
    <row r="1938" spans="2:21" x14ac:dyDescent="0.25">
      <c r="B1938" s="88" t="str">
        <v/>
      </c>
      <c r="C1938" s="88" t="str">
        <v/>
      </c>
      <c r="D1938" s="88" t="str">
        <v/>
      </c>
      <c r="F1938" s="88" t="str">
        <v/>
      </c>
      <c r="O1938" s="138">
        <v>16</v>
      </c>
      <c r="P1938" s="138" t="s">
        <v>207</v>
      </c>
      <c r="Q1938" s="138" t="s">
        <v>415</v>
      </c>
      <c r="R1938" s="138">
        <v>1</v>
      </c>
      <c r="S1938" s="138" t="s">
        <v>416</v>
      </c>
      <c r="T1938" s="138" t="s">
        <v>434</v>
      </c>
      <c r="U1938" s="139">
        <v>53.75</v>
      </c>
    </row>
    <row r="1939" spans="2:21" x14ac:dyDescent="0.25">
      <c r="B1939" s="88" t="str">
        <v/>
      </c>
      <c r="C1939" s="88" t="str">
        <v/>
      </c>
      <c r="D1939" s="88" t="str">
        <v/>
      </c>
      <c r="F1939" s="88" t="str">
        <v/>
      </c>
      <c r="O1939" s="138">
        <v>16</v>
      </c>
      <c r="P1939" s="138" t="s">
        <v>207</v>
      </c>
      <c r="Q1939" s="138" t="s">
        <v>415</v>
      </c>
      <c r="R1939" s="138">
        <v>2</v>
      </c>
      <c r="S1939" s="138" t="s">
        <v>417</v>
      </c>
      <c r="T1939" s="138" t="s">
        <v>435</v>
      </c>
      <c r="U1939" s="139">
        <v>49.85</v>
      </c>
    </row>
    <row r="1940" spans="2:21" x14ac:dyDescent="0.25">
      <c r="B1940" s="88" t="str">
        <v/>
      </c>
      <c r="C1940" s="88" t="str">
        <v/>
      </c>
      <c r="D1940" s="88" t="str">
        <v/>
      </c>
      <c r="F1940" s="88" t="str">
        <v/>
      </c>
      <c r="O1940" s="138">
        <v>16</v>
      </c>
      <c r="P1940" s="138" t="s">
        <v>207</v>
      </c>
      <c r="Q1940" s="138" t="s">
        <v>415</v>
      </c>
      <c r="R1940" s="138">
        <v>3</v>
      </c>
      <c r="S1940" s="138" t="s">
        <v>418</v>
      </c>
      <c r="T1940" s="138" t="s">
        <v>252</v>
      </c>
      <c r="U1940" s="139">
        <v>64.97</v>
      </c>
    </row>
    <row r="1941" spans="2:21" x14ac:dyDescent="0.25">
      <c r="B1941" s="88" t="str">
        <v/>
      </c>
      <c r="C1941" s="88" t="str">
        <v/>
      </c>
      <c r="D1941" s="88" t="str">
        <v/>
      </c>
      <c r="F1941" s="88" t="str">
        <v/>
      </c>
      <c r="O1941" s="138">
        <v>16</v>
      </c>
      <c r="P1941" s="138" t="s">
        <v>207</v>
      </c>
      <c r="Q1941" s="138" t="s">
        <v>415</v>
      </c>
      <c r="R1941" s="138">
        <v>4</v>
      </c>
      <c r="S1941" s="138" t="s">
        <v>419</v>
      </c>
      <c r="T1941" s="138" t="s">
        <v>436</v>
      </c>
      <c r="U1941" s="139">
        <v>50.28</v>
      </c>
    </row>
    <row r="1942" spans="2:21" x14ac:dyDescent="0.25">
      <c r="B1942" s="88" t="str">
        <v/>
      </c>
      <c r="C1942" s="88" t="str">
        <v/>
      </c>
      <c r="D1942" s="88" t="str">
        <v/>
      </c>
      <c r="F1942" s="88" t="str">
        <v/>
      </c>
      <c r="O1942" s="138">
        <v>16</v>
      </c>
      <c r="P1942" s="138" t="s">
        <v>207</v>
      </c>
      <c r="Q1942" s="138" t="s">
        <v>415</v>
      </c>
      <c r="R1942" s="138">
        <v>5</v>
      </c>
      <c r="S1942" s="138" t="s">
        <v>420</v>
      </c>
      <c r="T1942" s="138" t="s">
        <v>252</v>
      </c>
      <c r="U1942" s="139">
        <v>65.930000000000007</v>
      </c>
    </row>
    <row r="1943" spans="2:21" x14ac:dyDescent="0.25">
      <c r="B1943" s="88" t="str">
        <v/>
      </c>
      <c r="C1943" s="88" t="str">
        <v/>
      </c>
      <c r="D1943" s="88" t="str">
        <v/>
      </c>
      <c r="F1943" s="88" t="str">
        <v/>
      </c>
      <c r="O1943" s="138">
        <v>16</v>
      </c>
      <c r="P1943" s="138" t="s">
        <v>207</v>
      </c>
      <c r="Q1943" s="138" t="s">
        <v>415</v>
      </c>
      <c r="R1943" s="138">
        <v>6</v>
      </c>
      <c r="S1943" s="138" t="s">
        <v>421</v>
      </c>
      <c r="T1943" s="138" t="s">
        <v>244</v>
      </c>
      <c r="U1943" s="139">
        <v>44.04</v>
      </c>
    </row>
    <row r="1944" spans="2:21" x14ac:dyDescent="0.25">
      <c r="B1944" s="88" t="str">
        <v/>
      </c>
      <c r="C1944" s="88" t="str">
        <v/>
      </c>
      <c r="D1944" s="88" t="str">
        <v/>
      </c>
      <c r="F1944" s="88" t="str">
        <v/>
      </c>
      <c r="O1944" s="138">
        <v>16</v>
      </c>
      <c r="P1944" s="138" t="s">
        <v>207</v>
      </c>
      <c r="Q1944" s="138" t="s">
        <v>415</v>
      </c>
      <c r="R1944" s="138">
        <v>7</v>
      </c>
      <c r="S1944" s="138" t="s">
        <v>422</v>
      </c>
      <c r="T1944" s="138" t="s">
        <v>437</v>
      </c>
      <c r="U1944" s="139">
        <v>71.569999999999993</v>
      </c>
    </row>
    <row r="1945" spans="2:21" x14ac:dyDescent="0.25">
      <c r="B1945" s="88" t="str">
        <v/>
      </c>
      <c r="C1945" s="88" t="str">
        <v/>
      </c>
      <c r="D1945" s="88" t="str">
        <v/>
      </c>
      <c r="F1945" s="88" t="str">
        <v/>
      </c>
      <c r="O1945" s="138">
        <v>16</v>
      </c>
      <c r="P1945" s="138" t="s">
        <v>207</v>
      </c>
      <c r="Q1945" s="138" t="s">
        <v>415</v>
      </c>
      <c r="R1945" s="138">
        <v>8</v>
      </c>
      <c r="S1945" s="138" t="s">
        <v>423</v>
      </c>
      <c r="T1945" s="138" t="s">
        <v>438</v>
      </c>
      <c r="U1945" s="139">
        <v>44.61</v>
      </c>
    </row>
    <row r="1946" spans="2:21" x14ac:dyDescent="0.25">
      <c r="B1946" s="88" t="str">
        <v/>
      </c>
      <c r="C1946" s="88" t="str">
        <v/>
      </c>
      <c r="D1946" s="88" t="str">
        <v/>
      </c>
      <c r="F1946" s="88" t="str">
        <v/>
      </c>
      <c r="O1946" s="138">
        <v>16</v>
      </c>
      <c r="P1946" s="138" t="s">
        <v>207</v>
      </c>
      <c r="Q1946" s="138" t="s">
        <v>415</v>
      </c>
      <c r="R1946" s="138">
        <v>9</v>
      </c>
      <c r="S1946" s="138" t="s">
        <v>424</v>
      </c>
      <c r="T1946" s="138" t="s">
        <v>246</v>
      </c>
      <c r="U1946" s="139">
        <v>48.9</v>
      </c>
    </row>
    <row r="1947" spans="2:21" x14ac:dyDescent="0.25">
      <c r="B1947" s="88" t="str">
        <v/>
      </c>
      <c r="C1947" s="88" t="str">
        <v/>
      </c>
      <c r="D1947" s="88" t="str">
        <v/>
      </c>
      <c r="F1947" s="88" t="str">
        <v/>
      </c>
      <c r="O1947" s="138">
        <v>16</v>
      </c>
      <c r="P1947" s="138" t="s">
        <v>207</v>
      </c>
      <c r="Q1947" s="138" t="s">
        <v>415</v>
      </c>
      <c r="R1947" s="138">
        <v>10</v>
      </c>
      <c r="S1947" s="138" t="s">
        <v>425</v>
      </c>
      <c r="T1947" s="138" t="s">
        <v>439</v>
      </c>
      <c r="U1947" s="139">
        <v>59.65</v>
      </c>
    </row>
    <row r="1948" spans="2:21" x14ac:dyDescent="0.25">
      <c r="B1948" s="88" t="str">
        <v/>
      </c>
      <c r="C1948" s="88" t="str">
        <v/>
      </c>
      <c r="D1948" s="88" t="str">
        <v/>
      </c>
      <c r="F1948" s="88" t="str">
        <v/>
      </c>
      <c r="O1948" s="138">
        <v>16</v>
      </c>
      <c r="P1948" s="138" t="s">
        <v>207</v>
      </c>
      <c r="Q1948" s="138" t="s">
        <v>415</v>
      </c>
      <c r="R1948" s="138">
        <v>11</v>
      </c>
      <c r="S1948" s="138" t="s">
        <v>426</v>
      </c>
      <c r="T1948" s="138" t="s">
        <v>440</v>
      </c>
      <c r="U1948" s="139">
        <v>46.92</v>
      </c>
    </row>
    <row r="1949" spans="2:21" x14ac:dyDescent="0.25">
      <c r="B1949" s="88" t="str">
        <v/>
      </c>
      <c r="C1949" s="88" t="str">
        <v/>
      </c>
      <c r="D1949" s="88" t="str">
        <v/>
      </c>
      <c r="F1949" s="88" t="str">
        <v/>
      </c>
      <c r="O1949" s="138">
        <v>16</v>
      </c>
      <c r="P1949" s="138" t="s">
        <v>207</v>
      </c>
      <c r="Q1949" s="138" t="s">
        <v>415</v>
      </c>
      <c r="R1949" s="138">
        <v>12</v>
      </c>
      <c r="S1949" s="138" t="s">
        <v>427</v>
      </c>
      <c r="T1949" s="138" t="s">
        <v>441</v>
      </c>
      <c r="U1949" s="139">
        <v>51.54</v>
      </c>
    </row>
    <row r="1950" spans="2:21" x14ac:dyDescent="0.25">
      <c r="B1950" s="88" t="str">
        <v/>
      </c>
      <c r="C1950" s="88" t="str">
        <v/>
      </c>
      <c r="D1950" s="88" t="str">
        <v/>
      </c>
      <c r="F1950" s="88" t="str">
        <v/>
      </c>
      <c r="O1950" s="138">
        <v>16</v>
      </c>
      <c r="P1950" s="138" t="s">
        <v>207</v>
      </c>
      <c r="Q1950" s="138" t="s">
        <v>415</v>
      </c>
      <c r="R1950" s="138">
        <v>13</v>
      </c>
      <c r="S1950" s="138" t="s">
        <v>428</v>
      </c>
      <c r="T1950" s="138" t="s">
        <v>442</v>
      </c>
      <c r="U1950" s="139">
        <v>48.51</v>
      </c>
    </row>
    <row r="1951" spans="2:21" x14ac:dyDescent="0.25">
      <c r="B1951" s="88" t="str">
        <v/>
      </c>
      <c r="C1951" s="88" t="str">
        <v/>
      </c>
      <c r="D1951" s="88" t="str">
        <v/>
      </c>
      <c r="F1951" s="88" t="str">
        <v/>
      </c>
      <c r="O1951" s="138">
        <v>16</v>
      </c>
      <c r="P1951" s="138" t="s">
        <v>207</v>
      </c>
      <c r="Q1951" s="138" t="s">
        <v>415</v>
      </c>
      <c r="R1951" s="138">
        <v>14</v>
      </c>
      <c r="S1951" s="138" t="s">
        <v>429</v>
      </c>
      <c r="T1951" s="138" t="s">
        <v>443</v>
      </c>
      <c r="U1951" s="139">
        <v>45.7</v>
      </c>
    </row>
    <row r="1952" spans="2:21" x14ac:dyDescent="0.25">
      <c r="B1952" s="88" t="str">
        <v/>
      </c>
      <c r="C1952" s="88" t="str">
        <v/>
      </c>
      <c r="D1952" s="88" t="str">
        <v/>
      </c>
      <c r="F1952" s="88" t="str">
        <v/>
      </c>
      <c r="O1952" s="138">
        <v>16</v>
      </c>
      <c r="P1952" s="138" t="s">
        <v>207</v>
      </c>
      <c r="Q1952" s="138" t="s">
        <v>415</v>
      </c>
      <c r="R1952" s="138">
        <v>15</v>
      </c>
      <c r="S1952" s="138" t="s">
        <v>430</v>
      </c>
      <c r="T1952" s="138" t="s">
        <v>444</v>
      </c>
      <c r="U1952" s="138">
        <v>49.91</v>
      </c>
    </row>
    <row r="1953" spans="2:21" x14ac:dyDescent="0.25">
      <c r="B1953" s="88" t="str">
        <v/>
      </c>
      <c r="C1953" s="88" t="str">
        <v/>
      </c>
      <c r="D1953" s="88" t="str">
        <v/>
      </c>
      <c r="F1953" s="88" t="str">
        <v/>
      </c>
      <c r="O1953" s="138">
        <v>16</v>
      </c>
      <c r="P1953" s="138" t="s">
        <v>207</v>
      </c>
      <c r="Q1953" s="138" t="s">
        <v>431</v>
      </c>
      <c r="R1953" s="138">
        <v>1</v>
      </c>
      <c r="S1953" s="138" t="s">
        <v>432</v>
      </c>
      <c r="T1953" s="138" t="s">
        <v>445</v>
      </c>
      <c r="U1953" s="138">
        <v>67.83</v>
      </c>
    </row>
    <row r="1954" spans="2:21" x14ac:dyDescent="0.25">
      <c r="B1954" s="88" t="str">
        <v/>
      </c>
      <c r="C1954" s="88" t="str">
        <v/>
      </c>
      <c r="D1954" s="88" t="str">
        <v/>
      </c>
      <c r="F1954" s="88" t="str">
        <v/>
      </c>
      <c r="O1954" s="138">
        <v>16</v>
      </c>
      <c r="P1954" s="138" t="s">
        <v>207</v>
      </c>
      <c r="Q1954" s="138" t="s">
        <v>431</v>
      </c>
      <c r="R1954" s="138">
        <v>2</v>
      </c>
      <c r="S1954" s="138" t="s">
        <v>433</v>
      </c>
      <c r="T1954" s="138" t="s">
        <v>446</v>
      </c>
      <c r="U1954" s="138">
        <v>60.04</v>
      </c>
    </row>
    <row r="1955" spans="2:21" x14ac:dyDescent="0.25">
      <c r="B1955" s="88" t="str">
        <v/>
      </c>
      <c r="C1955" s="88" t="str">
        <v/>
      </c>
      <c r="D1955" s="88" t="str">
        <v/>
      </c>
      <c r="F1955" s="88" t="str">
        <v/>
      </c>
      <c r="O1955" s="138">
        <v>17</v>
      </c>
      <c r="P1955" s="138" t="s">
        <v>208</v>
      </c>
      <c r="Q1955" s="138" t="s">
        <v>415</v>
      </c>
      <c r="R1955" s="138">
        <v>1</v>
      </c>
      <c r="S1955" s="138" t="s">
        <v>416</v>
      </c>
      <c r="T1955" s="138" t="s">
        <v>434</v>
      </c>
      <c r="U1955" s="139">
        <v>53.75</v>
      </c>
    </row>
    <row r="1956" spans="2:21" x14ac:dyDescent="0.25">
      <c r="B1956" s="88" t="str">
        <v/>
      </c>
      <c r="C1956" s="88" t="str">
        <v/>
      </c>
      <c r="D1956" s="88" t="str">
        <v/>
      </c>
      <c r="F1956" s="88" t="str">
        <v/>
      </c>
      <c r="O1956" s="138">
        <v>17</v>
      </c>
      <c r="P1956" s="138" t="s">
        <v>208</v>
      </c>
      <c r="Q1956" s="138" t="s">
        <v>415</v>
      </c>
      <c r="R1956" s="138">
        <v>2</v>
      </c>
      <c r="S1956" s="138" t="s">
        <v>417</v>
      </c>
      <c r="T1956" s="138" t="s">
        <v>435</v>
      </c>
      <c r="U1956" s="139">
        <v>49.85</v>
      </c>
    </row>
    <row r="1957" spans="2:21" x14ac:dyDescent="0.25">
      <c r="B1957" s="88" t="str">
        <v/>
      </c>
      <c r="C1957" s="88" t="str">
        <v/>
      </c>
      <c r="D1957" s="88" t="str">
        <v/>
      </c>
      <c r="F1957" s="88" t="str">
        <v/>
      </c>
      <c r="O1957" s="138">
        <v>17</v>
      </c>
      <c r="P1957" s="138" t="s">
        <v>208</v>
      </c>
      <c r="Q1957" s="138" t="s">
        <v>415</v>
      </c>
      <c r="R1957" s="138">
        <v>3</v>
      </c>
      <c r="S1957" s="138" t="s">
        <v>418</v>
      </c>
      <c r="T1957" s="138" t="s">
        <v>252</v>
      </c>
      <c r="U1957" s="139">
        <v>64.97</v>
      </c>
    </row>
    <row r="1958" spans="2:21" x14ac:dyDescent="0.25">
      <c r="B1958" s="88" t="str">
        <v/>
      </c>
      <c r="C1958" s="88" t="str">
        <v/>
      </c>
      <c r="D1958" s="88" t="str">
        <v/>
      </c>
      <c r="F1958" s="88" t="str">
        <v/>
      </c>
      <c r="O1958" s="138">
        <v>17</v>
      </c>
      <c r="P1958" s="138" t="s">
        <v>208</v>
      </c>
      <c r="Q1958" s="138" t="s">
        <v>415</v>
      </c>
      <c r="R1958" s="138">
        <v>4</v>
      </c>
      <c r="S1958" s="138" t="s">
        <v>419</v>
      </c>
      <c r="T1958" s="138" t="s">
        <v>436</v>
      </c>
      <c r="U1958" s="139">
        <v>50.28</v>
      </c>
    </row>
    <row r="1959" spans="2:21" x14ac:dyDescent="0.25">
      <c r="B1959" s="88" t="str">
        <v/>
      </c>
      <c r="C1959" s="88" t="str">
        <v/>
      </c>
      <c r="D1959" s="88" t="str">
        <v/>
      </c>
      <c r="F1959" s="88" t="str">
        <v/>
      </c>
      <c r="O1959" s="138">
        <v>17</v>
      </c>
      <c r="P1959" s="138" t="s">
        <v>208</v>
      </c>
      <c r="Q1959" s="138" t="s">
        <v>415</v>
      </c>
      <c r="R1959" s="138">
        <v>5</v>
      </c>
      <c r="S1959" s="138" t="s">
        <v>420</v>
      </c>
      <c r="T1959" s="138" t="s">
        <v>252</v>
      </c>
      <c r="U1959" s="139">
        <v>65.930000000000007</v>
      </c>
    </row>
    <row r="1960" spans="2:21" x14ac:dyDescent="0.25">
      <c r="B1960" s="88" t="str">
        <v/>
      </c>
      <c r="C1960" s="88" t="str">
        <v/>
      </c>
      <c r="D1960" s="88" t="str">
        <v/>
      </c>
      <c r="F1960" s="88" t="str">
        <v/>
      </c>
      <c r="O1960" s="138">
        <v>17</v>
      </c>
      <c r="P1960" s="138" t="s">
        <v>208</v>
      </c>
      <c r="Q1960" s="138" t="s">
        <v>415</v>
      </c>
      <c r="R1960" s="138">
        <v>6</v>
      </c>
      <c r="S1960" s="138" t="s">
        <v>421</v>
      </c>
      <c r="T1960" s="138" t="s">
        <v>244</v>
      </c>
      <c r="U1960" s="139">
        <v>44.04</v>
      </c>
    </row>
    <row r="1961" spans="2:21" x14ac:dyDescent="0.25">
      <c r="B1961" s="88" t="str">
        <v/>
      </c>
      <c r="C1961" s="88" t="str">
        <v/>
      </c>
      <c r="D1961" s="88" t="str">
        <v/>
      </c>
      <c r="F1961" s="88" t="str">
        <v/>
      </c>
      <c r="O1961" s="138">
        <v>17</v>
      </c>
      <c r="P1961" s="138" t="s">
        <v>208</v>
      </c>
      <c r="Q1961" s="138" t="s">
        <v>415</v>
      </c>
      <c r="R1961" s="138">
        <v>7</v>
      </c>
      <c r="S1961" s="138" t="s">
        <v>422</v>
      </c>
      <c r="T1961" s="138" t="s">
        <v>437</v>
      </c>
      <c r="U1961" s="139">
        <v>71.569999999999993</v>
      </c>
    </row>
    <row r="1962" spans="2:21" x14ac:dyDescent="0.25">
      <c r="B1962" s="88" t="str">
        <v/>
      </c>
      <c r="C1962" s="88" t="str">
        <v/>
      </c>
      <c r="D1962" s="88" t="str">
        <v/>
      </c>
      <c r="F1962" s="88" t="str">
        <v/>
      </c>
      <c r="O1962" s="138">
        <v>17</v>
      </c>
      <c r="P1962" s="138" t="s">
        <v>208</v>
      </c>
      <c r="Q1962" s="138" t="s">
        <v>415</v>
      </c>
      <c r="R1962" s="138">
        <v>8</v>
      </c>
      <c r="S1962" s="138" t="s">
        <v>423</v>
      </c>
      <c r="T1962" s="138" t="s">
        <v>438</v>
      </c>
      <c r="U1962" s="139">
        <v>44.61</v>
      </c>
    </row>
    <row r="1963" spans="2:21" x14ac:dyDescent="0.25">
      <c r="B1963" s="88" t="str">
        <v/>
      </c>
      <c r="C1963" s="88" t="str">
        <v/>
      </c>
      <c r="D1963" s="88" t="str">
        <v/>
      </c>
      <c r="F1963" s="88" t="str">
        <v/>
      </c>
      <c r="O1963" s="138">
        <v>17</v>
      </c>
      <c r="P1963" s="138" t="s">
        <v>208</v>
      </c>
      <c r="Q1963" s="138" t="s">
        <v>415</v>
      </c>
      <c r="R1963" s="138">
        <v>9</v>
      </c>
      <c r="S1963" s="138" t="s">
        <v>424</v>
      </c>
      <c r="T1963" s="138" t="s">
        <v>246</v>
      </c>
      <c r="U1963" s="139">
        <v>48.9</v>
      </c>
    </row>
    <row r="1964" spans="2:21" x14ac:dyDescent="0.25">
      <c r="B1964" s="88" t="str">
        <v/>
      </c>
      <c r="C1964" s="88" t="str">
        <v/>
      </c>
      <c r="D1964" s="88" t="str">
        <v/>
      </c>
      <c r="F1964" s="88" t="str">
        <v/>
      </c>
      <c r="O1964" s="138">
        <v>17</v>
      </c>
      <c r="P1964" s="138" t="s">
        <v>208</v>
      </c>
      <c r="Q1964" s="138" t="s">
        <v>415</v>
      </c>
      <c r="R1964" s="138">
        <v>10</v>
      </c>
      <c r="S1964" s="138" t="s">
        <v>425</v>
      </c>
      <c r="T1964" s="138" t="s">
        <v>439</v>
      </c>
      <c r="U1964" s="139">
        <v>59.65</v>
      </c>
    </row>
    <row r="1965" spans="2:21" x14ac:dyDescent="0.25">
      <c r="B1965" s="88" t="str">
        <v/>
      </c>
      <c r="C1965" s="88" t="str">
        <v/>
      </c>
      <c r="D1965" s="88" t="str">
        <v/>
      </c>
      <c r="F1965" s="88" t="str">
        <v/>
      </c>
      <c r="O1965" s="138">
        <v>17</v>
      </c>
      <c r="P1965" s="138" t="s">
        <v>208</v>
      </c>
      <c r="Q1965" s="138" t="s">
        <v>415</v>
      </c>
      <c r="R1965" s="138">
        <v>11</v>
      </c>
      <c r="S1965" s="138" t="s">
        <v>426</v>
      </c>
      <c r="T1965" s="138" t="s">
        <v>440</v>
      </c>
      <c r="U1965" s="139">
        <v>46.92</v>
      </c>
    </row>
    <row r="1966" spans="2:21" x14ac:dyDescent="0.25">
      <c r="B1966" s="88" t="str">
        <v/>
      </c>
      <c r="C1966" s="88" t="str">
        <v/>
      </c>
      <c r="D1966" s="88" t="str">
        <v/>
      </c>
      <c r="F1966" s="88" t="str">
        <v/>
      </c>
      <c r="O1966" s="138">
        <v>17</v>
      </c>
      <c r="P1966" s="138" t="s">
        <v>208</v>
      </c>
      <c r="Q1966" s="138" t="s">
        <v>415</v>
      </c>
      <c r="R1966" s="138">
        <v>12</v>
      </c>
      <c r="S1966" s="138" t="s">
        <v>427</v>
      </c>
      <c r="T1966" s="138" t="s">
        <v>441</v>
      </c>
      <c r="U1966" s="139">
        <v>51.54</v>
      </c>
    </row>
    <row r="1967" spans="2:21" x14ac:dyDescent="0.25">
      <c r="B1967" s="88" t="str">
        <v/>
      </c>
      <c r="C1967" s="88" t="str">
        <v/>
      </c>
      <c r="D1967" s="88" t="str">
        <v/>
      </c>
      <c r="F1967" s="88" t="str">
        <v/>
      </c>
      <c r="O1967" s="138">
        <v>17</v>
      </c>
      <c r="P1967" s="138" t="s">
        <v>208</v>
      </c>
      <c r="Q1967" s="138" t="s">
        <v>415</v>
      </c>
      <c r="R1967" s="138">
        <v>13</v>
      </c>
      <c r="S1967" s="138" t="s">
        <v>428</v>
      </c>
      <c r="T1967" s="138" t="s">
        <v>442</v>
      </c>
      <c r="U1967" s="139">
        <v>48.51</v>
      </c>
    </row>
    <row r="1968" spans="2:21" x14ac:dyDescent="0.25">
      <c r="B1968" s="88" t="str">
        <v/>
      </c>
      <c r="C1968" s="88" t="str">
        <v/>
      </c>
      <c r="D1968" s="88" t="str">
        <v/>
      </c>
      <c r="F1968" s="88" t="str">
        <v/>
      </c>
      <c r="O1968" s="138">
        <v>17</v>
      </c>
      <c r="P1968" s="138" t="s">
        <v>208</v>
      </c>
      <c r="Q1968" s="138" t="s">
        <v>415</v>
      </c>
      <c r="R1968" s="138">
        <v>14</v>
      </c>
      <c r="S1968" s="138" t="s">
        <v>429</v>
      </c>
      <c r="T1968" s="138" t="s">
        <v>443</v>
      </c>
      <c r="U1968" s="139">
        <v>45.7</v>
      </c>
    </row>
    <row r="1969" spans="2:21" x14ac:dyDescent="0.25">
      <c r="B1969" s="88" t="str">
        <v/>
      </c>
      <c r="C1969" s="88" t="str">
        <v/>
      </c>
      <c r="D1969" s="88" t="str">
        <v/>
      </c>
      <c r="F1969" s="88" t="str">
        <v/>
      </c>
      <c r="O1969" s="138">
        <v>17</v>
      </c>
      <c r="P1969" s="138" t="s">
        <v>208</v>
      </c>
      <c r="Q1969" s="138" t="s">
        <v>415</v>
      </c>
      <c r="R1969" s="138">
        <v>15</v>
      </c>
      <c r="S1969" s="138" t="s">
        <v>430</v>
      </c>
      <c r="T1969" s="138" t="s">
        <v>444</v>
      </c>
      <c r="U1969" s="138">
        <v>49.91</v>
      </c>
    </row>
    <row r="1970" spans="2:21" x14ac:dyDescent="0.25">
      <c r="B1970" s="88" t="str">
        <v/>
      </c>
      <c r="C1970" s="88" t="str">
        <v/>
      </c>
      <c r="D1970" s="88" t="str">
        <v/>
      </c>
      <c r="F1970" s="88" t="str">
        <v/>
      </c>
      <c r="O1970" s="138">
        <v>17</v>
      </c>
      <c r="P1970" s="138" t="s">
        <v>208</v>
      </c>
      <c r="Q1970" s="138" t="s">
        <v>431</v>
      </c>
      <c r="R1970" s="138">
        <v>1</v>
      </c>
      <c r="S1970" s="138" t="s">
        <v>432</v>
      </c>
      <c r="T1970" s="138" t="s">
        <v>445</v>
      </c>
      <c r="U1970" s="138">
        <v>67.83</v>
      </c>
    </row>
    <row r="1971" spans="2:21" x14ac:dyDescent="0.25">
      <c r="B1971" s="88" t="str">
        <v/>
      </c>
      <c r="C1971" s="88" t="str">
        <v/>
      </c>
      <c r="D1971" s="88" t="str">
        <v/>
      </c>
      <c r="F1971" s="88" t="str">
        <v/>
      </c>
      <c r="O1971" s="138">
        <v>17</v>
      </c>
      <c r="P1971" s="138" t="s">
        <v>208</v>
      </c>
      <c r="Q1971" s="138" t="s">
        <v>431</v>
      </c>
      <c r="R1971" s="138">
        <v>2</v>
      </c>
      <c r="S1971" s="138" t="s">
        <v>433</v>
      </c>
      <c r="T1971" s="138" t="s">
        <v>446</v>
      </c>
      <c r="U1971" s="138">
        <v>60.04</v>
      </c>
    </row>
    <row r="1972" spans="2:21" x14ac:dyDescent="0.25">
      <c r="B1972" s="88" t="str">
        <v/>
      </c>
      <c r="C1972" s="88" t="str">
        <v/>
      </c>
      <c r="D1972" s="88" t="str">
        <v/>
      </c>
      <c r="F1972" s="88" t="str">
        <v/>
      </c>
      <c r="O1972" s="138">
        <v>18</v>
      </c>
      <c r="P1972" s="138" t="s">
        <v>209</v>
      </c>
      <c r="Q1972" s="138" t="s">
        <v>415</v>
      </c>
      <c r="R1972" s="138">
        <v>1</v>
      </c>
      <c r="S1972" s="138" t="s">
        <v>416</v>
      </c>
      <c r="T1972" s="138" t="s">
        <v>434</v>
      </c>
      <c r="U1972" s="139">
        <v>53.75</v>
      </c>
    </row>
    <row r="1973" spans="2:21" x14ac:dyDescent="0.25">
      <c r="B1973" s="88" t="str">
        <v/>
      </c>
      <c r="C1973" s="88" t="str">
        <v/>
      </c>
      <c r="D1973" s="88" t="str">
        <v/>
      </c>
      <c r="F1973" s="88" t="str">
        <v/>
      </c>
      <c r="O1973" s="138">
        <v>18</v>
      </c>
      <c r="P1973" s="138" t="s">
        <v>209</v>
      </c>
      <c r="Q1973" s="138" t="s">
        <v>415</v>
      </c>
      <c r="R1973" s="138">
        <v>2</v>
      </c>
      <c r="S1973" s="138" t="s">
        <v>417</v>
      </c>
      <c r="T1973" s="138" t="s">
        <v>435</v>
      </c>
      <c r="U1973" s="139">
        <v>49.85</v>
      </c>
    </row>
    <row r="1974" spans="2:21" x14ac:dyDescent="0.25">
      <c r="B1974" s="88" t="str">
        <v/>
      </c>
      <c r="C1974" s="88" t="str">
        <v/>
      </c>
      <c r="D1974" s="88" t="str">
        <v/>
      </c>
      <c r="F1974" s="88" t="str">
        <v/>
      </c>
      <c r="O1974" s="138">
        <v>18</v>
      </c>
      <c r="P1974" s="138" t="s">
        <v>209</v>
      </c>
      <c r="Q1974" s="138" t="s">
        <v>415</v>
      </c>
      <c r="R1974" s="138">
        <v>3</v>
      </c>
      <c r="S1974" s="138" t="s">
        <v>418</v>
      </c>
      <c r="T1974" s="138" t="s">
        <v>252</v>
      </c>
      <c r="U1974" s="139">
        <v>64.97</v>
      </c>
    </row>
    <row r="1975" spans="2:21" x14ac:dyDescent="0.25">
      <c r="B1975" s="88" t="str">
        <v/>
      </c>
      <c r="C1975" s="88" t="str">
        <v/>
      </c>
      <c r="D1975" s="88" t="str">
        <v/>
      </c>
      <c r="F1975" s="88" t="str">
        <v/>
      </c>
      <c r="O1975" s="138">
        <v>18</v>
      </c>
      <c r="P1975" s="138" t="s">
        <v>209</v>
      </c>
      <c r="Q1975" s="138" t="s">
        <v>415</v>
      </c>
      <c r="R1975" s="138">
        <v>4</v>
      </c>
      <c r="S1975" s="138" t="s">
        <v>419</v>
      </c>
      <c r="T1975" s="138" t="s">
        <v>436</v>
      </c>
      <c r="U1975" s="139">
        <v>50.28</v>
      </c>
    </row>
    <row r="1976" spans="2:21" x14ac:dyDescent="0.25">
      <c r="B1976" s="88" t="str">
        <v/>
      </c>
      <c r="C1976" s="88" t="str">
        <v/>
      </c>
      <c r="D1976" s="88" t="str">
        <v/>
      </c>
      <c r="F1976" s="88" t="str">
        <v/>
      </c>
      <c r="O1976" s="138">
        <v>18</v>
      </c>
      <c r="P1976" s="138" t="s">
        <v>209</v>
      </c>
      <c r="Q1976" s="138" t="s">
        <v>415</v>
      </c>
      <c r="R1976" s="138">
        <v>5</v>
      </c>
      <c r="S1976" s="138" t="s">
        <v>420</v>
      </c>
      <c r="T1976" s="138" t="s">
        <v>252</v>
      </c>
      <c r="U1976" s="139">
        <v>65.930000000000007</v>
      </c>
    </row>
    <row r="1977" spans="2:21" x14ac:dyDescent="0.25">
      <c r="B1977" s="88" t="str">
        <v/>
      </c>
      <c r="C1977" s="88" t="str">
        <v/>
      </c>
      <c r="D1977" s="88" t="str">
        <v/>
      </c>
      <c r="F1977" s="88" t="str">
        <v/>
      </c>
      <c r="O1977" s="138">
        <v>18</v>
      </c>
      <c r="P1977" s="138" t="s">
        <v>209</v>
      </c>
      <c r="Q1977" s="138" t="s">
        <v>415</v>
      </c>
      <c r="R1977" s="138">
        <v>6</v>
      </c>
      <c r="S1977" s="138" t="s">
        <v>421</v>
      </c>
      <c r="T1977" s="138" t="s">
        <v>244</v>
      </c>
      <c r="U1977" s="139">
        <v>44.04</v>
      </c>
    </row>
    <row r="1978" spans="2:21" x14ac:dyDescent="0.25">
      <c r="B1978" s="88" t="str">
        <v/>
      </c>
      <c r="C1978" s="88" t="str">
        <v/>
      </c>
      <c r="D1978" s="88" t="str">
        <v/>
      </c>
      <c r="F1978" s="88" t="str">
        <v/>
      </c>
      <c r="O1978" s="138">
        <v>18</v>
      </c>
      <c r="P1978" s="138" t="s">
        <v>209</v>
      </c>
      <c r="Q1978" s="138" t="s">
        <v>415</v>
      </c>
      <c r="R1978" s="138">
        <v>7</v>
      </c>
      <c r="S1978" s="138" t="s">
        <v>422</v>
      </c>
      <c r="T1978" s="138" t="s">
        <v>437</v>
      </c>
      <c r="U1978" s="139">
        <v>71.569999999999993</v>
      </c>
    </row>
    <row r="1979" spans="2:21" x14ac:dyDescent="0.25">
      <c r="B1979" s="88" t="str">
        <v/>
      </c>
      <c r="C1979" s="88" t="str">
        <v/>
      </c>
      <c r="D1979" s="88" t="str">
        <v/>
      </c>
      <c r="F1979" s="88" t="str">
        <v/>
      </c>
      <c r="O1979" s="138">
        <v>18</v>
      </c>
      <c r="P1979" s="138" t="s">
        <v>209</v>
      </c>
      <c r="Q1979" s="138" t="s">
        <v>415</v>
      </c>
      <c r="R1979" s="138">
        <v>8</v>
      </c>
      <c r="S1979" s="138" t="s">
        <v>423</v>
      </c>
      <c r="T1979" s="138" t="s">
        <v>438</v>
      </c>
      <c r="U1979" s="139">
        <v>44.61</v>
      </c>
    </row>
    <row r="1980" spans="2:21" x14ac:dyDescent="0.25">
      <c r="B1980" s="88" t="str">
        <v/>
      </c>
      <c r="C1980" s="88" t="str">
        <v/>
      </c>
      <c r="D1980" s="88" t="str">
        <v/>
      </c>
      <c r="F1980" s="88" t="str">
        <v/>
      </c>
      <c r="O1980" s="138">
        <v>18</v>
      </c>
      <c r="P1980" s="138" t="s">
        <v>209</v>
      </c>
      <c r="Q1980" s="138" t="s">
        <v>415</v>
      </c>
      <c r="R1980" s="138">
        <v>9</v>
      </c>
      <c r="S1980" s="138" t="s">
        <v>424</v>
      </c>
      <c r="T1980" s="138" t="s">
        <v>246</v>
      </c>
      <c r="U1980" s="139">
        <v>48.9</v>
      </c>
    </row>
    <row r="1981" spans="2:21" x14ac:dyDescent="0.25">
      <c r="B1981" s="88" t="str">
        <v/>
      </c>
      <c r="C1981" s="88" t="str">
        <v/>
      </c>
      <c r="D1981" s="88" t="str">
        <v/>
      </c>
      <c r="F1981" s="88" t="str">
        <v/>
      </c>
      <c r="O1981" s="138">
        <v>18</v>
      </c>
      <c r="P1981" s="138" t="s">
        <v>209</v>
      </c>
      <c r="Q1981" s="138" t="s">
        <v>415</v>
      </c>
      <c r="R1981" s="138">
        <v>10</v>
      </c>
      <c r="S1981" s="138" t="s">
        <v>425</v>
      </c>
      <c r="T1981" s="138" t="s">
        <v>439</v>
      </c>
      <c r="U1981" s="139">
        <v>59.65</v>
      </c>
    </row>
    <row r="1982" spans="2:21" x14ac:dyDescent="0.25">
      <c r="B1982" s="88" t="str">
        <v/>
      </c>
      <c r="C1982" s="88" t="str">
        <v/>
      </c>
      <c r="D1982" s="88" t="str">
        <v/>
      </c>
      <c r="F1982" s="88" t="str">
        <v/>
      </c>
      <c r="O1982" s="138">
        <v>18</v>
      </c>
      <c r="P1982" s="138" t="s">
        <v>209</v>
      </c>
      <c r="Q1982" s="138" t="s">
        <v>415</v>
      </c>
      <c r="R1982" s="138">
        <v>11</v>
      </c>
      <c r="S1982" s="138" t="s">
        <v>426</v>
      </c>
      <c r="T1982" s="138" t="s">
        <v>440</v>
      </c>
      <c r="U1982" s="139">
        <v>46.92</v>
      </c>
    </row>
    <row r="1983" spans="2:21" x14ac:dyDescent="0.25">
      <c r="B1983" s="88" t="str">
        <v/>
      </c>
      <c r="C1983" s="88" t="str">
        <v/>
      </c>
      <c r="D1983" s="88" t="str">
        <v/>
      </c>
      <c r="F1983" s="88" t="str">
        <v/>
      </c>
      <c r="O1983" s="138">
        <v>18</v>
      </c>
      <c r="P1983" s="138" t="s">
        <v>209</v>
      </c>
      <c r="Q1983" s="138" t="s">
        <v>415</v>
      </c>
      <c r="R1983" s="138">
        <v>12</v>
      </c>
      <c r="S1983" s="138" t="s">
        <v>427</v>
      </c>
      <c r="T1983" s="138" t="s">
        <v>441</v>
      </c>
      <c r="U1983" s="139">
        <v>51.54</v>
      </c>
    </row>
    <row r="1984" spans="2:21" x14ac:dyDescent="0.25">
      <c r="B1984" s="88" t="str">
        <v/>
      </c>
      <c r="C1984" s="88" t="str">
        <v/>
      </c>
      <c r="D1984" s="88" t="str">
        <v/>
      </c>
      <c r="F1984" s="88" t="str">
        <v/>
      </c>
      <c r="O1984" s="138">
        <v>18</v>
      </c>
      <c r="P1984" s="138" t="s">
        <v>209</v>
      </c>
      <c r="Q1984" s="138" t="s">
        <v>415</v>
      </c>
      <c r="R1984" s="138">
        <v>13</v>
      </c>
      <c r="S1984" s="138" t="s">
        <v>428</v>
      </c>
      <c r="T1984" s="138" t="s">
        <v>442</v>
      </c>
      <c r="U1984" s="139">
        <v>48.51</v>
      </c>
    </row>
    <row r="1985" spans="2:21" x14ac:dyDescent="0.25">
      <c r="B1985" s="88" t="str">
        <v/>
      </c>
      <c r="C1985" s="88" t="str">
        <v/>
      </c>
      <c r="D1985" s="88" t="str">
        <v/>
      </c>
      <c r="F1985" s="88" t="str">
        <v/>
      </c>
      <c r="O1985" s="138">
        <v>18</v>
      </c>
      <c r="P1985" s="138" t="s">
        <v>209</v>
      </c>
      <c r="Q1985" s="138" t="s">
        <v>415</v>
      </c>
      <c r="R1985" s="138">
        <v>14</v>
      </c>
      <c r="S1985" s="138" t="s">
        <v>429</v>
      </c>
      <c r="T1985" s="138" t="s">
        <v>443</v>
      </c>
      <c r="U1985" s="139">
        <v>45.7</v>
      </c>
    </row>
    <row r="1986" spans="2:21" x14ac:dyDescent="0.25">
      <c r="B1986" s="88" t="str">
        <v/>
      </c>
      <c r="C1986" s="88" t="str">
        <v/>
      </c>
      <c r="D1986" s="88" t="str">
        <v/>
      </c>
      <c r="F1986" s="88" t="str">
        <v/>
      </c>
      <c r="O1986" s="138">
        <v>18</v>
      </c>
      <c r="P1986" s="138" t="s">
        <v>209</v>
      </c>
      <c r="Q1986" s="138" t="s">
        <v>415</v>
      </c>
      <c r="R1986" s="138">
        <v>15</v>
      </c>
      <c r="S1986" s="138" t="s">
        <v>430</v>
      </c>
      <c r="T1986" s="138" t="s">
        <v>444</v>
      </c>
      <c r="U1986" s="138">
        <v>49.91</v>
      </c>
    </row>
    <row r="1987" spans="2:21" x14ac:dyDescent="0.25">
      <c r="B1987" s="88" t="str">
        <v/>
      </c>
      <c r="C1987" s="88" t="str">
        <v/>
      </c>
      <c r="D1987" s="88" t="str">
        <v/>
      </c>
      <c r="F1987" s="88" t="str">
        <v/>
      </c>
      <c r="O1987" s="138">
        <v>18</v>
      </c>
      <c r="P1987" s="138" t="s">
        <v>209</v>
      </c>
      <c r="Q1987" s="138" t="s">
        <v>431</v>
      </c>
      <c r="R1987" s="138">
        <v>1</v>
      </c>
      <c r="S1987" s="138" t="s">
        <v>432</v>
      </c>
      <c r="T1987" s="138" t="s">
        <v>445</v>
      </c>
      <c r="U1987" s="138">
        <v>67.83</v>
      </c>
    </row>
    <row r="1988" spans="2:21" x14ac:dyDescent="0.25">
      <c r="B1988" s="88" t="str">
        <v/>
      </c>
      <c r="C1988" s="88" t="str">
        <v/>
      </c>
      <c r="D1988" s="88" t="str">
        <v/>
      </c>
      <c r="F1988" s="88" t="str">
        <v/>
      </c>
      <c r="O1988" s="138">
        <v>18</v>
      </c>
      <c r="P1988" s="138" t="s">
        <v>209</v>
      </c>
      <c r="Q1988" s="138" t="s">
        <v>431</v>
      </c>
      <c r="R1988" s="138">
        <v>2</v>
      </c>
      <c r="S1988" s="138" t="s">
        <v>433</v>
      </c>
      <c r="T1988" s="138" t="s">
        <v>446</v>
      </c>
      <c r="U1988" s="138">
        <v>60.04</v>
      </c>
    </row>
    <row r="1989" spans="2:21" x14ac:dyDescent="0.25">
      <c r="B1989" s="88" t="str">
        <v/>
      </c>
      <c r="C1989" s="88" t="str">
        <v/>
      </c>
      <c r="D1989" s="88" t="str">
        <v/>
      </c>
      <c r="F1989" s="88" t="str">
        <v/>
      </c>
      <c r="O1989" s="138">
        <v>19</v>
      </c>
      <c r="P1989" s="138" t="s">
        <v>210</v>
      </c>
      <c r="Q1989" s="138" t="s">
        <v>415</v>
      </c>
      <c r="R1989" s="138">
        <v>1</v>
      </c>
      <c r="S1989" s="138" t="s">
        <v>416</v>
      </c>
      <c r="T1989" s="138" t="s">
        <v>434</v>
      </c>
      <c r="U1989" s="139">
        <v>53.75</v>
      </c>
    </row>
    <row r="1990" spans="2:21" x14ac:dyDescent="0.25">
      <c r="B1990" s="88" t="str">
        <v/>
      </c>
      <c r="C1990" s="88" t="str">
        <v/>
      </c>
      <c r="D1990" s="88" t="str">
        <v/>
      </c>
      <c r="F1990" s="88" t="str">
        <v/>
      </c>
      <c r="O1990" s="138">
        <v>19</v>
      </c>
      <c r="P1990" s="138" t="s">
        <v>210</v>
      </c>
      <c r="Q1990" s="138" t="s">
        <v>415</v>
      </c>
      <c r="R1990" s="138">
        <v>2</v>
      </c>
      <c r="S1990" s="138" t="s">
        <v>417</v>
      </c>
      <c r="T1990" s="138" t="s">
        <v>435</v>
      </c>
      <c r="U1990" s="139">
        <v>49.85</v>
      </c>
    </row>
    <row r="1991" spans="2:21" x14ac:dyDescent="0.25">
      <c r="B1991" s="88" t="str">
        <v/>
      </c>
      <c r="C1991" s="88" t="str">
        <v/>
      </c>
      <c r="D1991" s="88" t="str">
        <v/>
      </c>
      <c r="F1991" s="88" t="str">
        <v/>
      </c>
      <c r="O1991" s="138">
        <v>19</v>
      </c>
      <c r="P1991" s="138" t="s">
        <v>210</v>
      </c>
      <c r="Q1991" s="138" t="s">
        <v>415</v>
      </c>
      <c r="R1991" s="138">
        <v>3</v>
      </c>
      <c r="S1991" s="138" t="s">
        <v>418</v>
      </c>
      <c r="T1991" s="138" t="s">
        <v>252</v>
      </c>
      <c r="U1991" s="139">
        <v>64.97</v>
      </c>
    </row>
    <row r="1992" spans="2:21" x14ac:dyDescent="0.25">
      <c r="B1992" s="88" t="str">
        <v/>
      </c>
      <c r="C1992" s="88" t="str">
        <v/>
      </c>
      <c r="D1992" s="88" t="str">
        <v/>
      </c>
      <c r="F1992" s="88" t="str">
        <v/>
      </c>
      <c r="O1992" s="138">
        <v>19</v>
      </c>
      <c r="P1992" s="138" t="s">
        <v>210</v>
      </c>
      <c r="Q1992" s="138" t="s">
        <v>415</v>
      </c>
      <c r="R1992" s="138">
        <v>4</v>
      </c>
      <c r="S1992" s="138" t="s">
        <v>419</v>
      </c>
      <c r="T1992" s="138" t="s">
        <v>436</v>
      </c>
      <c r="U1992" s="139">
        <v>50.28</v>
      </c>
    </row>
    <row r="1993" spans="2:21" x14ac:dyDescent="0.25">
      <c r="B1993" s="88" t="str">
        <v/>
      </c>
      <c r="C1993" s="88" t="str">
        <v/>
      </c>
      <c r="D1993" s="88" t="str">
        <v/>
      </c>
      <c r="F1993" s="88" t="str">
        <v/>
      </c>
      <c r="O1993" s="138">
        <v>19</v>
      </c>
      <c r="P1993" s="138" t="s">
        <v>210</v>
      </c>
      <c r="Q1993" s="138" t="s">
        <v>415</v>
      </c>
      <c r="R1993" s="138">
        <v>5</v>
      </c>
      <c r="S1993" s="138" t="s">
        <v>420</v>
      </c>
      <c r="T1993" s="138" t="s">
        <v>252</v>
      </c>
      <c r="U1993" s="139">
        <v>65.930000000000007</v>
      </c>
    </row>
    <row r="1994" spans="2:21" x14ac:dyDescent="0.25">
      <c r="B1994" s="88" t="str">
        <v/>
      </c>
      <c r="C1994" s="88" t="str">
        <v/>
      </c>
      <c r="D1994" s="88" t="str">
        <v/>
      </c>
      <c r="F1994" s="88" t="str">
        <v/>
      </c>
      <c r="O1994" s="138">
        <v>19</v>
      </c>
      <c r="P1994" s="138" t="s">
        <v>210</v>
      </c>
      <c r="Q1994" s="138" t="s">
        <v>415</v>
      </c>
      <c r="R1994" s="138">
        <v>6</v>
      </c>
      <c r="S1994" s="138" t="s">
        <v>421</v>
      </c>
      <c r="T1994" s="138" t="s">
        <v>244</v>
      </c>
      <c r="U1994" s="139">
        <v>44.04</v>
      </c>
    </row>
    <row r="1995" spans="2:21" x14ac:dyDescent="0.25">
      <c r="B1995" s="88" t="str">
        <v/>
      </c>
      <c r="C1995" s="88" t="str">
        <v/>
      </c>
      <c r="D1995" s="88" t="str">
        <v/>
      </c>
      <c r="F1995" s="88" t="str">
        <v/>
      </c>
      <c r="O1995" s="138">
        <v>19</v>
      </c>
      <c r="P1995" s="138" t="s">
        <v>210</v>
      </c>
      <c r="Q1995" s="138" t="s">
        <v>415</v>
      </c>
      <c r="R1995" s="138">
        <v>7</v>
      </c>
      <c r="S1995" s="138" t="s">
        <v>422</v>
      </c>
      <c r="T1995" s="138" t="s">
        <v>437</v>
      </c>
      <c r="U1995" s="139">
        <v>71.569999999999993</v>
      </c>
    </row>
    <row r="1996" spans="2:21" x14ac:dyDescent="0.25">
      <c r="B1996" s="88" t="str">
        <v/>
      </c>
      <c r="C1996" s="88" t="str">
        <v/>
      </c>
      <c r="D1996" s="88" t="str">
        <v/>
      </c>
      <c r="F1996" s="88" t="str">
        <v/>
      </c>
      <c r="O1996" s="138">
        <v>19</v>
      </c>
      <c r="P1996" s="138" t="s">
        <v>210</v>
      </c>
      <c r="Q1996" s="138" t="s">
        <v>415</v>
      </c>
      <c r="R1996" s="138">
        <v>8</v>
      </c>
      <c r="S1996" s="138" t="s">
        <v>423</v>
      </c>
      <c r="T1996" s="138" t="s">
        <v>438</v>
      </c>
      <c r="U1996" s="139">
        <v>44.61</v>
      </c>
    </row>
    <row r="1997" spans="2:21" x14ac:dyDescent="0.25">
      <c r="B1997" s="88" t="str">
        <v/>
      </c>
      <c r="C1997" s="88" t="str">
        <v/>
      </c>
      <c r="D1997" s="88" t="str">
        <v/>
      </c>
      <c r="F1997" s="88" t="str">
        <v/>
      </c>
      <c r="O1997" s="138">
        <v>19</v>
      </c>
      <c r="P1997" s="138" t="s">
        <v>210</v>
      </c>
      <c r="Q1997" s="138" t="s">
        <v>415</v>
      </c>
      <c r="R1997" s="138">
        <v>9</v>
      </c>
      <c r="S1997" s="138" t="s">
        <v>424</v>
      </c>
      <c r="T1997" s="138" t="s">
        <v>246</v>
      </c>
      <c r="U1997" s="139">
        <v>48.9</v>
      </c>
    </row>
    <row r="1998" spans="2:21" x14ac:dyDescent="0.25">
      <c r="B1998" s="88" t="str">
        <v/>
      </c>
      <c r="C1998" s="88" t="str">
        <v/>
      </c>
      <c r="D1998" s="88" t="str">
        <v/>
      </c>
      <c r="F1998" s="88" t="str">
        <v/>
      </c>
      <c r="O1998" s="138">
        <v>19</v>
      </c>
      <c r="P1998" s="138" t="s">
        <v>210</v>
      </c>
      <c r="Q1998" s="138" t="s">
        <v>415</v>
      </c>
      <c r="R1998" s="138">
        <v>10</v>
      </c>
      <c r="S1998" s="138" t="s">
        <v>425</v>
      </c>
      <c r="T1998" s="138" t="s">
        <v>439</v>
      </c>
      <c r="U1998" s="139">
        <v>59.65</v>
      </c>
    </row>
    <row r="1999" spans="2:21" x14ac:dyDescent="0.25">
      <c r="B1999" s="88" t="str">
        <v/>
      </c>
      <c r="C1999" s="88" t="str">
        <v/>
      </c>
      <c r="D1999" s="88" t="str">
        <v/>
      </c>
      <c r="F1999" s="88" t="str">
        <v/>
      </c>
      <c r="O1999" s="138">
        <v>19</v>
      </c>
      <c r="P1999" s="138" t="s">
        <v>210</v>
      </c>
      <c r="Q1999" s="138" t="s">
        <v>415</v>
      </c>
      <c r="R1999" s="138">
        <v>11</v>
      </c>
      <c r="S1999" s="138" t="s">
        <v>426</v>
      </c>
      <c r="T1999" s="138" t="s">
        <v>440</v>
      </c>
      <c r="U1999" s="139">
        <v>46.92</v>
      </c>
    </row>
    <row r="2000" spans="2:21" x14ac:dyDescent="0.25">
      <c r="B2000" s="88" t="str">
        <v/>
      </c>
      <c r="C2000" s="88" t="str">
        <v/>
      </c>
      <c r="D2000" s="88" t="str">
        <v/>
      </c>
      <c r="F2000" s="88" t="str">
        <v/>
      </c>
      <c r="O2000" s="138">
        <v>19</v>
      </c>
      <c r="P2000" s="138" t="s">
        <v>210</v>
      </c>
      <c r="Q2000" s="138" t="s">
        <v>415</v>
      </c>
      <c r="R2000" s="138">
        <v>12</v>
      </c>
      <c r="S2000" s="138" t="s">
        <v>427</v>
      </c>
      <c r="T2000" s="138" t="s">
        <v>441</v>
      </c>
      <c r="U2000" s="139">
        <v>51.54</v>
      </c>
    </row>
    <row r="2001" spans="2:21" x14ac:dyDescent="0.25">
      <c r="B2001" s="88" t="str">
        <v/>
      </c>
      <c r="C2001" s="88" t="str">
        <v/>
      </c>
      <c r="D2001" s="88" t="str">
        <v/>
      </c>
      <c r="F2001" s="88" t="str">
        <v/>
      </c>
      <c r="O2001" s="138">
        <v>19</v>
      </c>
      <c r="P2001" s="138" t="s">
        <v>210</v>
      </c>
      <c r="Q2001" s="138" t="s">
        <v>415</v>
      </c>
      <c r="R2001" s="138">
        <v>13</v>
      </c>
      <c r="S2001" s="138" t="s">
        <v>428</v>
      </c>
      <c r="T2001" s="138" t="s">
        <v>442</v>
      </c>
      <c r="U2001" s="139">
        <v>48.51</v>
      </c>
    </row>
    <row r="2002" spans="2:21" x14ac:dyDescent="0.25">
      <c r="B2002" s="88" t="str">
        <v/>
      </c>
      <c r="C2002" s="88" t="str">
        <v/>
      </c>
      <c r="D2002" s="88" t="str">
        <v/>
      </c>
      <c r="F2002" s="88" t="str">
        <v/>
      </c>
      <c r="O2002" s="138">
        <v>19</v>
      </c>
      <c r="P2002" s="138" t="s">
        <v>210</v>
      </c>
      <c r="Q2002" s="138" t="s">
        <v>415</v>
      </c>
      <c r="R2002" s="138">
        <v>14</v>
      </c>
      <c r="S2002" s="138" t="s">
        <v>429</v>
      </c>
      <c r="T2002" s="138" t="s">
        <v>443</v>
      </c>
      <c r="U2002" s="139">
        <v>45.7</v>
      </c>
    </row>
    <row r="2003" spans="2:21" x14ac:dyDescent="0.25">
      <c r="B2003" s="88" t="str">
        <v/>
      </c>
      <c r="C2003" s="88" t="str">
        <v/>
      </c>
      <c r="D2003" s="88" t="str">
        <v/>
      </c>
      <c r="F2003" s="88" t="str">
        <v/>
      </c>
      <c r="O2003" s="138">
        <v>19</v>
      </c>
      <c r="P2003" s="138" t="s">
        <v>210</v>
      </c>
      <c r="Q2003" s="138" t="s">
        <v>415</v>
      </c>
      <c r="R2003" s="138">
        <v>15</v>
      </c>
      <c r="S2003" s="138" t="s">
        <v>430</v>
      </c>
      <c r="T2003" s="138" t="s">
        <v>444</v>
      </c>
      <c r="U2003" s="138">
        <v>49.91</v>
      </c>
    </row>
    <row r="2004" spans="2:21" x14ac:dyDescent="0.25">
      <c r="B2004" s="88" t="str">
        <v/>
      </c>
      <c r="C2004" s="88" t="str">
        <v/>
      </c>
      <c r="D2004" s="88" t="str">
        <v/>
      </c>
      <c r="F2004" s="88" t="str">
        <v/>
      </c>
      <c r="O2004" s="138">
        <v>19</v>
      </c>
      <c r="P2004" s="138" t="s">
        <v>210</v>
      </c>
      <c r="Q2004" s="138" t="s">
        <v>431</v>
      </c>
      <c r="R2004" s="138">
        <v>1</v>
      </c>
      <c r="S2004" s="138" t="s">
        <v>432</v>
      </c>
      <c r="T2004" s="138" t="s">
        <v>445</v>
      </c>
      <c r="U2004" s="138">
        <v>67.83</v>
      </c>
    </row>
    <row r="2005" spans="2:21" x14ac:dyDescent="0.25">
      <c r="B2005" s="88" t="str">
        <v/>
      </c>
      <c r="C2005" s="88" t="str">
        <v/>
      </c>
      <c r="D2005" s="88" t="str">
        <v/>
      </c>
      <c r="F2005" s="88" t="str">
        <v/>
      </c>
      <c r="O2005" s="138">
        <v>19</v>
      </c>
      <c r="P2005" s="138" t="s">
        <v>210</v>
      </c>
      <c r="Q2005" s="138" t="s">
        <v>431</v>
      </c>
      <c r="R2005" s="138">
        <v>2</v>
      </c>
      <c r="S2005" s="138" t="s">
        <v>433</v>
      </c>
      <c r="T2005" s="138" t="s">
        <v>446</v>
      </c>
      <c r="U2005" s="138">
        <v>60.04</v>
      </c>
    </row>
    <row r="2006" spans="2:21" x14ac:dyDescent="0.25">
      <c r="B2006" s="88" t="str">
        <v/>
      </c>
      <c r="C2006" s="88" t="str">
        <v/>
      </c>
      <c r="D2006" s="88" t="str">
        <v/>
      </c>
      <c r="F2006" s="88" t="str">
        <v/>
      </c>
      <c r="O2006" s="138">
        <v>20</v>
      </c>
      <c r="P2006" s="138" t="s">
        <v>211</v>
      </c>
      <c r="Q2006" s="138" t="s">
        <v>415</v>
      </c>
      <c r="R2006" s="138">
        <v>1</v>
      </c>
      <c r="S2006" s="138" t="s">
        <v>416</v>
      </c>
      <c r="T2006" s="138" t="s">
        <v>434</v>
      </c>
      <c r="U2006" s="139">
        <v>53.75</v>
      </c>
    </row>
    <row r="2007" spans="2:21" x14ac:dyDescent="0.25">
      <c r="B2007" s="88" t="str">
        <v/>
      </c>
      <c r="C2007" s="88" t="str">
        <v/>
      </c>
      <c r="D2007" s="88" t="str">
        <v/>
      </c>
      <c r="F2007" s="88" t="str">
        <v/>
      </c>
      <c r="O2007" s="138">
        <v>20</v>
      </c>
      <c r="P2007" s="138" t="s">
        <v>211</v>
      </c>
      <c r="Q2007" s="138" t="s">
        <v>415</v>
      </c>
      <c r="R2007" s="138">
        <v>2</v>
      </c>
      <c r="S2007" s="138" t="s">
        <v>417</v>
      </c>
      <c r="T2007" s="138" t="s">
        <v>435</v>
      </c>
      <c r="U2007" s="139">
        <v>49.85</v>
      </c>
    </row>
    <row r="2008" spans="2:21" x14ac:dyDescent="0.25">
      <c r="B2008" s="88" t="str">
        <v/>
      </c>
      <c r="C2008" s="88" t="str">
        <v/>
      </c>
      <c r="D2008" s="88" t="str">
        <v/>
      </c>
      <c r="F2008" s="88" t="str">
        <v/>
      </c>
      <c r="O2008" s="138">
        <v>20</v>
      </c>
      <c r="P2008" s="138" t="s">
        <v>211</v>
      </c>
      <c r="Q2008" s="138" t="s">
        <v>415</v>
      </c>
      <c r="R2008" s="138">
        <v>3</v>
      </c>
      <c r="S2008" s="138" t="s">
        <v>418</v>
      </c>
      <c r="T2008" s="138" t="s">
        <v>252</v>
      </c>
      <c r="U2008" s="139">
        <v>64.97</v>
      </c>
    </row>
    <row r="2009" spans="2:21" x14ac:dyDescent="0.25">
      <c r="B2009" s="88" t="str">
        <v/>
      </c>
      <c r="C2009" s="88" t="str">
        <v/>
      </c>
      <c r="D2009" s="88" t="str">
        <v/>
      </c>
      <c r="F2009" s="88" t="str">
        <v/>
      </c>
      <c r="O2009" s="138">
        <v>20</v>
      </c>
      <c r="P2009" s="138" t="s">
        <v>211</v>
      </c>
      <c r="Q2009" s="138" t="s">
        <v>415</v>
      </c>
      <c r="R2009" s="138">
        <v>4</v>
      </c>
      <c r="S2009" s="138" t="s">
        <v>419</v>
      </c>
      <c r="T2009" s="138" t="s">
        <v>436</v>
      </c>
      <c r="U2009" s="139">
        <v>50.28</v>
      </c>
    </row>
    <row r="2010" spans="2:21" x14ac:dyDescent="0.25">
      <c r="B2010" s="88" t="str">
        <v/>
      </c>
      <c r="C2010" s="88" t="str">
        <v/>
      </c>
      <c r="D2010" s="88" t="str">
        <v/>
      </c>
      <c r="F2010" s="88" t="str">
        <v/>
      </c>
      <c r="O2010" s="138">
        <v>20</v>
      </c>
      <c r="P2010" s="138" t="s">
        <v>211</v>
      </c>
      <c r="Q2010" s="138" t="s">
        <v>415</v>
      </c>
      <c r="R2010" s="138">
        <v>5</v>
      </c>
      <c r="S2010" s="138" t="s">
        <v>420</v>
      </c>
      <c r="T2010" s="138" t="s">
        <v>252</v>
      </c>
      <c r="U2010" s="139">
        <v>65.930000000000007</v>
      </c>
    </row>
    <row r="2011" spans="2:21" x14ac:dyDescent="0.25">
      <c r="B2011" s="88" t="str">
        <v/>
      </c>
      <c r="C2011" s="88" t="str">
        <v/>
      </c>
      <c r="D2011" s="88" t="str">
        <v/>
      </c>
      <c r="F2011" s="88" t="str">
        <v/>
      </c>
      <c r="O2011" s="138">
        <v>20</v>
      </c>
      <c r="P2011" s="138" t="s">
        <v>211</v>
      </c>
      <c r="Q2011" s="138" t="s">
        <v>415</v>
      </c>
      <c r="R2011" s="138">
        <v>6</v>
      </c>
      <c r="S2011" s="138" t="s">
        <v>421</v>
      </c>
      <c r="T2011" s="138" t="s">
        <v>244</v>
      </c>
      <c r="U2011" s="139">
        <v>44.04</v>
      </c>
    </row>
    <row r="2012" spans="2:21" x14ac:dyDescent="0.25">
      <c r="B2012" s="88" t="str">
        <v/>
      </c>
      <c r="C2012" s="88" t="str">
        <v/>
      </c>
      <c r="D2012" s="88" t="str">
        <v/>
      </c>
      <c r="F2012" s="88" t="str">
        <v/>
      </c>
      <c r="O2012" s="138">
        <v>20</v>
      </c>
      <c r="P2012" s="138" t="s">
        <v>211</v>
      </c>
      <c r="Q2012" s="138" t="s">
        <v>415</v>
      </c>
      <c r="R2012" s="138">
        <v>7</v>
      </c>
      <c r="S2012" s="138" t="s">
        <v>422</v>
      </c>
      <c r="T2012" s="138" t="s">
        <v>437</v>
      </c>
      <c r="U2012" s="139">
        <v>71.569999999999993</v>
      </c>
    </row>
    <row r="2013" spans="2:21" x14ac:dyDescent="0.25">
      <c r="B2013" s="88" t="str">
        <v/>
      </c>
      <c r="C2013" s="88" t="str">
        <v/>
      </c>
      <c r="D2013" s="88" t="str">
        <v/>
      </c>
      <c r="F2013" s="88" t="str">
        <v/>
      </c>
      <c r="O2013" s="138">
        <v>20</v>
      </c>
      <c r="P2013" s="138" t="s">
        <v>211</v>
      </c>
      <c r="Q2013" s="138" t="s">
        <v>415</v>
      </c>
      <c r="R2013" s="138">
        <v>8</v>
      </c>
      <c r="S2013" s="138" t="s">
        <v>423</v>
      </c>
      <c r="T2013" s="138" t="s">
        <v>438</v>
      </c>
      <c r="U2013" s="139">
        <v>44.61</v>
      </c>
    </row>
    <row r="2014" spans="2:21" x14ac:dyDescent="0.25">
      <c r="B2014" s="88" t="str">
        <v/>
      </c>
      <c r="C2014" s="88" t="str">
        <v/>
      </c>
      <c r="D2014" s="88" t="str">
        <v/>
      </c>
      <c r="F2014" s="88" t="str">
        <v/>
      </c>
      <c r="O2014" s="138">
        <v>20</v>
      </c>
      <c r="P2014" s="138" t="s">
        <v>211</v>
      </c>
      <c r="Q2014" s="138" t="s">
        <v>415</v>
      </c>
      <c r="R2014" s="138">
        <v>9</v>
      </c>
      <c r="S2014" s="138" t="s">
        <v>424</v>
      </c>
      <c r="T2014" s="138" t="s">
        <v>246</v>
      </c>
      <c r="U2014" s="139">
        <v>48.9</v>
      </c>
    </row>
    <row r="2015" spans="2:21" x14ac:dyDescent="0.25">
      <c r="B2015" s="88" t="str">
        <v/>
      </c>
      <c r="C2015" s="88" t="str">
        <v/>
      </c>
      <c r="D2015" s="88" t="str">
        <v/>
      </c>
      <c r="F2015" s="88" t="str">
        <v/>
      </c>
      <c r="O2015" s="138">
        <v>20</v>
      </c>
      <c r="P2015" s="138" t="s">
        <v>211</v>
      </c>
      <c r="Q2015" s="138" t="s">
        <v>415</v>
      </c>
      <c r="R2015" s="138">
        <v>10</v>
      </c>
      <c r="S2015" s="138" t="s">
        <v>425</v>
      </c>
      <c r="T2015" s="138" t="s">
        <v>439</v>
      </c>
      <c r="U2015" s="139">
        <v>59.65</v>
      </c>
    </row>
    <row r="2016" spans="2:21" x14ac:dyDescent="0.25">
      <c r="B2016" s="88" t="str">
        <v/>
      </c>
      <c r="C2016" s="88" t="str">
        <v/>
      </c>
      <c r="D2016" s="88" t="str">
        <v/>
      </c>
      <c r="F2016" s="88" t="str">
        <v/>
      </c>
      <c r="O2016" s="138">
        <v>20</v>
      </c>
      <c r="P2016" s="138" t="s">
        <v>211</v>
      </c>
      <c r="Q2016" s="138" t="s">
        <v>415</v>
      </c>
      <c r="R2016" s="138">
        <v>11</v>
      </c>
      <c r="S2016" s="138" t="s">
        <v>426</v>
      </c>
      <c r="T2016" s="138" t="s">
        <v>440</v>
      </c>
      <c r="U2016" s="139">
        <v>46.92</v>
      </c>
    </row>
    <row r="2017" spans="2:21" x14ac:dyDescent="0.25">
      <c r="B2017" s="88" t="str">
        <v/>
      </c>
      <c r="C2017" s="88" t="str">
        <v/>
      </c>
      <c r="D2017" s="88" t="str">
        <v/>
      </c>
      <c r="F2017" s="88" t="str">
        <v/>
      </c>
      <c r="O2017" s="138">
        <v>20</v>
      </c>
      <c r="P2017" s="138" t="s">
        <v>211</v>
      </c>
      <c r="Q2017" s="138" t="s">
        <v>415</v>
      </c>
      <c r="R2017" s="138">
        <v>12</v>
      </c>
      <c r="S2017" s="138" t="s">
        <v>427</v>
      </c>
      <c r="T2017" s="138" t="s">
        <v>441</v>
      </c>
      <c r="U2017" s="139">
        <v>51.54</v>
      </c>
    </row>
    <row r="2018" spans="2:21" x14ac:dyDescent="0.25">
      <c r="B2018" s="88" t="str">
        <v/>
      </c>
      <c r="C2018" s="88" t="str">
        <v/>
      </c>
      <c r="D2018" s="88" t="str">
        <v/>
      </c>
      <c r="F2018" s="88" t="str">
        <v/>
      </c>
      <c r="O2018" s="138">
        <v>20</v>
      </c>
      <c r="P2018" s="138" t="s">
        <v>211</v>
      </c>
      <c r="Q2018" s="138" t="s">
        <v>415</v>
      </c>
      <c r="R2018" s="138">
        <v>13</v>
      </c>
      <c r="S2018" s="138" t="s">
        <v>428</v>
      </c>
      <c r="T2018" s="138" t="s">
        <v>442</v>
      </c>
      <c r="U2018" s="139">
        <v>48.51</v>
      </c>
    </row>
    <row r="2019" spans="2:21" x14ac:dyDescent="0.25">
      <c r="B2019" s="88" t="str">
        <v/>
      </c>
      <c r="C2019" s="88" t="str">
        <v/>
      </c>
      <c r="D2019" s="88" t="str">
        <v/>
      </c>
      <c r="F2019" s="88" t="str">
        <v/>
      </c>
      <c r="O2019" s="138">
        <v>20</v>
      </c>
      <c r="P2019" s="138" t="s">
        <v>211</v>
      </c>
      <c r="Q2019" s="138" t="s">
        <v>415</v>
      </c>
      <c r="R2019" s="138">
        <v>14</v>
      </c>
      <c r="S2019" s="138" t="s">
        <v>429</v>
      </c>
      <c r="T2019" s="138" t="s">
        <v>443</v>
      </c>
      <c r="U2019" s="139">
        <v>45.7</v>
      </c>
    </row>
    <row r="2020" spans="2:21" x14ac:dyDescent="0.25">
      <c r="B2020" s="88" t="str">
        <v/>
      </c>
      <c r="C2020" s="88" t="str">
        <v/>
      </c>
      <c r="D2020" s="88" t="str">
        <v/>
      </c>
      <c r="F2020" s="88" t="str">
        <v/>
      </c>
      <c r="O2020" s="138">
        <v>20</v>
      </c>
      <c r="P2020" s="138" t="s">
        <v>211</v>
      </c>
      <c r="Q2020" s="138" t="s">
        <v>415</v>
      </c>
      <c r="R2020" s="138">
        <v>15</v>
      </c>
      <c r="S2020" s="138" t="s">
        <v>430</v>
      </c>
      <c r="T2020" s="138" t="s">
        <v>444</v>
      </c>
      <c r="U2020" s="138">
        <v>49.91</v>
      </c>
    </row>
    <row r="2021" spans="2:21" x14ac:dyDescent="0.25">
      <c r="B2021" s="88" t="str">
        <v/>
      </c>
      <c r="C2021" s="88" t="str">
        <v/>
      </c>
      <c r="D2021" s="88" t="str">
        <v/>
      </c>
      <c r="F2021" s="88" t="str">
        <v/>
      </c>
      <c r="O2021" s="138">
        <v>20</v>
      </c>
      <c r="P2021" s="138" t="s">
        <v>211</v>
      </c>
      <c r="Q2021" s="138" t="s">
        <v>431</v>
      </c>
      <c r="R2021" s="138">
        <v>1</v>
      </c>
      <c r="S2021" s="138" t="s">
        <v>432</v>
      </c>
      <c r="T2021" s="138" t="s">
        <v>445</v>
      </c>
      <c r="U2021" s="138">
        <v>67.83</v>
      </c>
    </row>
    <row r="2022" spans="2:21" x14ac:dyDescent="0.25">
      <c r="B2022" s="88" t="str">
        <v/>
      </c>
      <c r="C2022" s="88" t="str">
        <v/>
      </c>
      <c r="D2022" s="88" t="str">
        <v/>
      </c>
      <c r="F2022" s="88" t="str">
        <v/>
      </c>
      <c r="O2022" s="138">
        <v>20</v>
      </c>
      <c r="P2022" s="138" t="s">
        <v>211</v>
      </c>
      <c r="Q2022" s="138" t="s">
        <v>431</v>
      </c>
      <c r="R2022" s="138">
        <v>2</v>
      </c>
      <c r="S2022" s="138" t="s">
        <v>433</v>
      </c>
      <c r="T2022" s="138" t="s">
        <v>446</v>
      </c>
      <c r="U2022" s="138">
        <v>60.04</v>
      </c>
    </row>
    <row r="2023" spans="2:21" x14ac:dyDescent="0.25">
      <c r="B2023" s="88" t="str">
        <v/>
      </c>
      <c r="C2023" s="88" t="str">
        <v/>
      </c>
      <c r="D2023" s="88" t="str">
        <v/>
      </c>
      <c r="F2023" s="88" t="str">
        <v/>
      </c>
      <c r="O2023" s="138">
        <v>21</v>
      </c>
      <c r="P2023" s="138" t="s">
        <v>212</v>
      </c>
      <c r="Q2023" s="138" t="s">
        <v>415</v>
      </c>
      <c r="R2023" s="138">
        <v>1</v>
      </c>
      <c r="S2023" s="138" t="s">
        <v>416</v>
      </c>
      <c r="T2023" s="138" t="s">
        <v>434</v>
      </c>
      <c r="U2023" s="139">
        <v>53.75</v>
      </c>
    </row>
    <row r="2024" spans="2:21" x14ac:dyDescent="0.25">
      <c r="B2024" s="88" t="str">
        <v/>
      </c>
      <c r="C2024" s="88" t="str">
        <v/>
      </c>
      <c r="D2024" s="88" t="str">
        <v/>
      </c>
      <c r="F2024" s="88" t="str">
        <v/>
      </c>
      <c r="O2024" s="138">
        <v>21</v>
      </c>
      <c r="P2024" s="138" t="s">
        <v>212</v>
      </c>
      <c r="Q2024" s="138" t="s">
        <v>415</v>
      </c>
      <c r="R2024" s="138">
        <v>2</v>
      </c>
      <c r="S2024" s="138" t="s">
        <v>417</v>
      </c>
      <c r="T2024" s="138" t="s">
        <v>435</v>
      </c>
      <c r="U2024" s="139">
        <v>49.85</v>
      </c>
    </row>
    <row r="2025" spans="2:21" x14ac:dyDescent="0.25">
      <c r="B2025" s="88" t="str">
        <v/>
      </c>
      <c r="C2025" s="88" t="str">
        <v/>
      </c>
      <c r="D2025" s="88" t="str">
        <v/>
      </c>
      <c r="F2025" s="88" t="str">
        <v/>
      </c>
      <c r="O2025" s="138">
        <v>21</v>
      </c>
      <c r="P2025" s="138" t="s">
        <v>212</v>
      </c>
      <c r="Q2025" s="138" t="s">
        <v>415</v>
      </c>
      <c r="R2025" s="138">
        <v>3</v>
      </c>
      <c r="S2025" s="138" t="s">
        <v>418</v>
      </c>
      <c r="T2025" s="138" t="s">
        <v>252</v>
      </c>
      <c r="U2025" s="139">
        <v>64.97</v>
      </c>
    </row>
    <row r="2026" spans="2:21" x14ac:dyDescent="0.25">
      <c r="B2026" s="88" t="str">
        <v/>
      </c>
      <c r="C2026" s="88" t="str">
        <v/>
      </c>
      <c r="D2026" s="88" t="str">
        <v/>
      </c>
      <c r="F2026" s="88" t="str">
        <v/>
      </c>
      <c r="O2026" s="138">
        <v>21</v>
      </c>
      <c r="P2026" s="138" t="s">
        <v>212</v>
      </c>
      <c r="Q2026" s="138" t="s">
        <v>415</v>
      </c>
      <c r="R2026" s="138">
        <v>4</v>
      </c>
      <c r="S2026" s="138" t="s">
        <v>419</v>
      </c>
      <c r="T2026" s="138" t="s">
        <v>436</v>
      </c>
      <c r="U2026" s="139">
        <v>50.28</v>
      </c>
    </row>
    <row r="2027" spans="2:21" x14ac:dyDescent="0.25">
      <c r="B2027" s="88" t="str">
        <v/>
      </c>
      <c r="C2027" s="88" t="str">
        <v/>
      </c>
      <c r="D2027" s="88" t="str">
        <v/>
      </c>
      <c r="F2027" s="88" t="str">
        <v/>
      </c>
      <c r="O2027" s="138">
        <v>21</v>
      </c>
      <c r="P2027" s="138" t="s">
        <v>212</v>
      </c>
      <c r="Q2027" s="138" t="s">
        <v>415</v>
      </c>
      <c r="R2027" s="138">
        <v>5</v>
      </c>
      <c r="S2027" s="138" t="s">
        <v>420</v>
      </c>
      <c r="T2027" s="138" t="s">
        <v>252</v>
      </c>
      <c r="U2027" s="139">
        <v>65.930000000000007</v>
      </c>
    </row>
    <row r="2028" spans="2:21" x14ac:dyDescent="0.25">
      <c r="B2028" s="88" t="str">
        <v/>
      </c>
      <c r="C2028" s="88" t="str">
        <v/>
      </c>
      <c r="D2028" s="88" t="str">
        <v/>
      </c>
      <c r="F2028" s="88" t="str">
        <v/>
      </c>
      <c r="O2028" s="138">
        <v>21</v>
      </c>
      <c r="P2028" s="138" t="s">
        <v>212</v>
      </c>
      <c r="Q2028" s="138" t="s">
        <v>415</v>
      </c>
      <c r="R2028" s="138">
        <v>6</v>
      </c>
      <c r="S2028" s="138" t="s">
        <v>421</v>
      </c>
      <c r="T2028" s="138" t="s">
        <v>244</v>
      </c>
      <c r="U2028" s="139">
        <v>44.04</v>
      </c>
    </row>
    <row r="2029" spans="2:21" x14ac:dyDescent="0.25">
      <c r="B2029" s="88" t="str">
        <v/>
      </c>
      <c r="C2029" s="88" t="str">
        <v/>
      </c>
      <c r="D2029" s="88" t="str">
        <v/>
      </c>
      <c r="F2029" s="88" t="str">
        <v/>
      </c>
      <c r="O2029" s="138">
        <v>21</v>
      </c>
      <c r="P2029" s="138" t="s">
        <v>212</v>
      </c>
      <c r="Q2029" s="138" t="s">
        <v>415</v>
      </c>
      <c r="R2029" s="138">
        <v>7</v>
      </c>
      <c r="S2029" s="138" t="s">
        <v>422</v>
      </c>
      <c r="T2029" s="138" t="s">
        <v>437</v>
      </c>
      <c r="U2029" s="139">
        <v>71.569999999999993</v>
      </c>
    </row>
    <row r="2030" spans="2:21" x14ac:dyDescent="0.25">
      <c r="B2030" s="88" t="str">
        <v/>
      </c>
      <c r="C2030" s="88" t="str">
        <v/>
      </c>
      <c r="D2030" s="88" t="str">
        <v/>
      </c>
      <c r="F2030" s="88" t="str">
        <v/>
      </c>
      <c r="O2030" s="138">
        <v>21</v>
      </c>
      <c r="P2030" s="138" t="s">
        <v>212</v>
      </c>
      <c r="Q2030" s="138" t="s">
        <v>415</v>
      </c>
      <c r="R2030" s="138">
        <v>8</v>
      </c>
      <c r="S2030" s="138" t="s">
        <v>423</v>
      </c>
      <c r="T2030" s="138" t="s">
        <v>438</v>
      </c>
      <c r="U2030" s="139">
        <v>44.61</v>
      </c>
    </row>
    <row r="2031" spans="2:21" x14ac:dyDescent="0.25">
      <c r="B2031" s="88" t="str">
        <v/>
      </c>
      <c r="C2031" s="88" t="str">
        <v/>
      </c>
      <c r="D2031" s="88" t="str">
        <v/>
      </c>
      <c r="F2031" s="88" t="str">
        <v/>
      </c>
      <c r="O2031" s="138">
        <v>21</v>
      </c>
      <c r="P2031" s="138" t="s">
        <v>212</v>
      </c>
      <c r="Q2031" s="138" t="s">
        <v>415</v>
      </c>
      <c r="R2031" s="138">
        <v>9</v>
      </c>
      <c r="S2031" s="138" t="s">
        <v>424</v>
      </c>
      <c r="T2031" s="138" t="s">
        <v>246</v>
      </c>
      <c r="U2031" s="139">
        <v>48.9</v>
      </c>
    </row>
    <row r="2032" spans="2:21" x14ac:dyDescent="0.25">
      <c r="B2032" s="88" t="str">
        <v/>
      </c>
      <c r="C2032" s="88" t="str">
        <v/>
      </c>
      <c r="D2032" s="88" t="str">
        <v/>
      </c>
      <c r="F2032" s="88" t="str">
        <v/>
      </c>
      <c r="O2032" s="138">
        <v>21</v>
      </c>
      <c r="P2032" s="138" t="s">
        <v>212</v>
      </c>
      <c r="Q2032" s="138" t="s">
        <v>415</v>
      </c>
      <c r="R2032" s="138">
        <v>10</v>
      </c>
      <c r="S2032" s="138" t="s">
        <v>425</v>
      </c>
      <c r="T2032" s="138" t="s">
        <v>439</v>
      </c>
      <c r="U2032" s="139">
        <v>59.65</v>
      </c>
    </row>
    <row r="2033" spans="2:21" x14ac:dyDescent="0.25">
      <c r="B2033" s="88" t="str">
        <v/>
      </c>
      <c r="C2033" s="88" t="str">
        <v/>
      </c>
      <c r="D2033" s="88" t="str">
        <v/>
      </c>
      <c r="F2033" s="88" t="str">
        <v/>
      </c>
      <c r="O2033" s="138">
        <v>21</v>
      </c>
      <c r="P2033" s="138" t="s">
        <v>212</v>
      </c>
      <c r="Q2033" s="138" t="s">
        <v>415</v>
      </c>
      <c r="R2033" s="138">
        <v>11</v>
      </c>
      <c r="S2033" s="138" t="s">
        <v>426</v>
      </c>
      <c r="T2033" s="138" t="s">
        <v>440</v>
      </c>
      <c r="U2033" s="139">
        <v>46.92</v>
      </c>
    </row>
    <row r="2034" spans="2:21" x14ac:dyDescent="0.25">
      <c r="B2034" s="88" t="str">
        <v/>
      </c>
      <c r="C2034" s="88" t="str">
        <v/>
      </c>
      <c r="D2034" s="88" t="str">
        <v/>
      </c>
      <c r="F2034" s="88" t="str">
        <v/>
      </c>
      <c r="O2034" s="138">
        <v>21</v>
      </c>
      <c r="P2034" s="138" t="s">
        <v>212</v>
      </c>
      <c r="Q2034" s="138" t="s">
        <v>415</v>
      </c>
      <c r="R2034" s="138">
        <v>12</v>
      </c>
      <c r="S2034" s="138" t="s">
        <v>427</v>
      </c>
      <c r="T2034" s="138" t="s">
        <v>441</v>
      </c>
      <c r="U2034" s="139">
        <v>51.54</v>
      </c>
    </row>
    <row r="2035" spans="2:21" x14ac:dyDescent="0.25">
      <c r="B2035" s="88" t="str">
        <v/>
      </c>
      <c r="C2035" s="88" t="str">
        <v/>
      </c>
      <c r="D2035" s="88" t="str">
        <v/>
      </c>
      <c r="F2035" s="88" t="str">
        <v/>
      </c>
      <c r="O2035" s="138">
        <v>21</v>
      </c>
      <c r="P2035" s="138" t="s">
        <v>212</v>
      </c>
      <c r="Q2035" s="138" t="s">
        <v>415</v>
      </c>
      <c r="R2035" s="138">
        <v>13</v>
      </c>
      <c r="S2035" s="138" t="s">
        <v>428</v>
      </c>
      <c r="T2035" s="138" t="s">
        <v>442</v>
      </c>
      <c r="U2035" s="139">
        <v>48.51</v>
      </c>
    </row>
    <row r="2036" spans="2:21" x14ac:dyDescent="0.25">
      <c r="B2036" s="88" t="str">
        <v/>
      </c>
      <c r="C2036" s="88" t="str">
        <v/>
      </c>
      <c r="D2036" s="88" t="str">
        <v/>
      </c>
      <c r="F2036" s="88" t="str">
        <v/>
      </c>
      <c r="O2036" s="138">
        <v>21</v>
      </c>
      <c r="P2036" s="138" t="s">
        <v>212</v>
      </c>
      <c r="Q2036" s="138" t="s">
        <v>415</v>
      </c>
      <c r="R2036" s="138">
        <v>14</v>
      </c>
      <c r="S2036" s="138" t="s">
        <v>429</v>
      </c>
      <c r="T2036" s="138" t="s">
        <v>443</v>
      </c>
      <c r="U2036" s="139">
        <v>45.7</v>
      </c>
    </row>
    <row r="2037" spans="2:21" x14ac:dyDescent="0.25">
      <c r="B2037" s="88" t="str">
        <v/>
      </c>
      <c r="C2037" s="88" t="str">
        <v/>
      </c>
      <c r="D2037" s="88" t="str">
        <v/>
      </c>
      <c r="F2037" s="88" t="str">
        <v/>
      </c>
      <c r="O2037" s="138">
        <v>21</v>
      </c>
      <c r="P2037" s="138" t="s">
        <v>212</v>
      </c>
      <c r="Q2037" s="138" t="s">
        <v>415</v>
      </c>
      <c r="R2037" s="138">
        <v>15</v>
      </c>
      <c r="S2037" s="138" t="s">
        <v>430</v>
      </c>
      <c r="T2037" s="138" t="s">
        <v>444</v>
      </c>
      <c r="U2037" s="138">
        <v>49.91</v>
      </c>
    </row>
    <row r="2038" spans="2:21" x14ac:dyDescent="0.25">
      <c r="B2038" s="88" t="str">
        <v/>
      </c>
      <c r="C2038" s="88" t="str">
        <v/>
      </c>
      <c r="D2038" s="88" t="str">
        <v/>
      </c>
      <c r="F2038" s="88" t="str">
        <v/>
      </c>
      <c r="O2038" s="138">
        <v>21</v>
      </c>
      <c r="P2038" s="138" t="s">
        <v>212</v>
      </c>
      <c r="Q2038" s="138" t="s">
        <v>431</v>
      </c>
      <c r="R2038" s="138">
        <v>1</v>
      </c>
      <c r="S2038" s="138" t="s">
        <v>432</v>
      </c>
      <c r="T2038" s="138" t="s">
        <v>445</v>
      </c>
      <c r="U2038" s="138">
        <v>67.83</v>
      </c>
    </row>
    <row r="2039" spans="2:21" x14ac:dyDescent="0.25">
      <c r="B2039" s="88" t="str">
        <v/>
      </c>
      <c r="C2039" s="88" t="str">
        <v/>
      </c>
      <c r="D2039" s="88" t="str">
        <v/>
      </c>
      <c r="F2039" s="88" t="str">
        <v/>
      </c>
      <c r="O2039" s="138">
        <v>21</v>
      </c>
      <c r="P2039" s="138" t="s">
        <v>212</v>
      </c>
      <c r="Q2039" s="138" t="s">
        <v>431</v>
      </c>
      <c r="R2039" s="138">
        <v>2</v>
      </c>
      <c r="S2039" s="138" t="s">
        <v>433</v>
      </c>
      <c r="T2039" s="138" t="s">
        <v>446</v>
      </c>
      <c r="U2039" s="138">
        <v>60.04</v>
      </c>
    </row>
    <row r="2040" spans="2:21" x14ac:dyDescent="0.25">
      <c r="B2040" s="88" t="str">
        <v/>
      </c>
      <c r="C2040" s="88" t="str">
        <v/>
      </c>
      <c r="D2040" s="88" t="str">
        <v/>
      </c>
      <c r="F2040" s="88" t="str">
        <v/>
      </c>
      <c r="O2040" s="138">
        <v>22</v>
      </c>
      <c r="P2040" s="138" t="s">
        <v>213</v>
      </c>
      <c r="Q2040" s="138" t="s">
        <v>415</v>
      </c>
      <c r="R2040" s="138">
        <v>1</v>
      </c>
      <c r="S2040" s="138" t="s">
        <v>416</v>
      </c>
      <c r="T2040" s="138" t="s">
        <v>434</v>
      </c>
      <c r="U2040" s="139">
        <v>53.75</v>
      </c>
    </row>
    <row r="2041" spans="2:21" x14ac:dyDescent="0.25">
      <c r="B2041" s="88" t="str">
        <v/>
      </c>
      <c r="C2041" s="88" t="str">
        <v/>
      </c>
      <c r="D2041" s="88" t="str">
        <v/>
      </c>
      <c r="F2041" s="88" t="str">
        <v/>
      </c>
      <c r="O2041" s="138">
        <v>22</v>
      </c>
      <c r="P2041" s="138" t="s">
        <v>213</v>
      </c>
      <c r="Q2041" s="138" t="s">
        <v>415</v>
      </c>
      <c r="R2041" s="138">
        <v>2</v>
      </c>
      <c r="S2041" s="138" t="s">
        <v>417</v>
      </c>
      <c r="T2041" s="138" t="s">
        <v>435</v>
      </c>
      <c r="U2041" s="139">
        <v>49.85</v>
      </c>
    </row>
    <row r="2042" spans="2:21" x14ac:dyDescent="0.25">
      <c r="B2042" s="88" t="str">
        <v/>
      </c>
      <c r="C2042" s="88" t="str">
        <v/>
      </c>
      <c r="D2042" s="88" t="str">
        <v/>
      </c>
      <c r="F2042" s="88" t="str">
        <v/>
      </c>
      <c r="O2042" s="138">
        <v>22</v>
      </c>
      <c r="P2042" s="138" t="s">
        <v>213</v>
      </c>
      <c r="Q2042" s="138" t="s">
        <v>415</v>
      </c>
      <c r="R2042" s="138">
        <v>3</v>
      </c>
      <c r="S2042" s="138" t="s">
        <v>418</v>
      </c>
      <c r="T2042" s="138" t="s">
        <v>252</v>
      </c>
      <c r="U2042" s="139">
        <v>64.97</v>
      </c>
    </row>
    <row r="2043" spans="2:21" x14ac:dyDescent="0.25">
      <c r="B2043" s="88" t="str">
        <v/>
      </c>
      <c r="C2043" s="88" t="str">
        <v/>
      </c>
      <c r="D2043" s="88" t="str">
        <v/>
      </c>
      <c r="F2043" s="88" t="str">
        <v/>
      </c>
      <c r="O2043" s="138">
        <v>22</v>
      </c>
      <c r="P2043" s="138" t="s">
        <v>213</v>
      </c>
      <c r="Q2043" s="138" t="s">
        <v>415</v>
      </c>
      <c r="R2043" s="138">
        <v>4</v>
      </c>
      <c r="S2043" s="138" t="s">
        <v>419</v>
      </c>
      <c r="T2043" s="138" t="s">
        <v>436</v>
      </c>
      <c r="U2043" s="139">
        <v>50.28</v>
      </c>
    </row>
    <row r="2044" spans="2:21" x14ac:dyDescent="0.25">
      <c r="B2044" s="88" t="str">
        <v/>
      </c>
      <c r="C2044" s="88" t="str">
        <v/>
      </c>
      <c r="D2044" s="88" t="str">
        <v/>
      </c>
      <c r="F2044" s="88" t="str">
        <v/>
      </c>
      <c r="O2044" s="138">
        <v>22</v>
      </c>
      <c r="P2044" s="138" t="s">
        <v>213</v>
      </c>
      <c r="Q2044" s="138" t="s">
        <v>415</v>
      </c>
      <c r="R2044" s="138">
        <v>5</v>
      </c>
      <c r="S2044" s="138" t="s">
        <v>420</v>
      </c>
      <c r="T2044" s="138" t="s">
        <v>252</v>
      </c>
      <c r="U2044" s="139">
        <v>65.930000000000007</v>
      </c>
    </row>
    <row r="2045" spans="2:21" x14ac:dyDescent="0.25">
      <c r="B2045" s="88" t="str">
        <v/>
      </c>
      <c r="C2045" s="88" t="str">
        <v/>
      </c>
      <c r="D2045" s="88" t="str">
        <v/>
      </c>
      <c r="F2045" s="88" t="str">
        <v/>
      </c>
      <c r="O2045" s="138">
        <v>22</v>
      </c>
      <c r="P2045" s="138" t="s">
        <v>213</v>
      </c>
      <c r="Q2045" s="138" t="s">
        <v>415</v>
      </c>
      <c r="R2045" s="138">
        <v>6</v>
      </c>
      <c r="S2045" s="138" t="s">
        <v>421</v>
      </c>
      <c r="T2045" s="138" t="s">
        <v>244</v>
      </c>
      <c r="U2045" s="139">
        <v>44.04</v>
      </c>
    </row>
    <row r="2046" spans="2:21" x14ac:dyDescent="0.25">
      <c r="B2046" s="88" t="str">
        <v/>
      </c>
      <c r="C2046" s="88" t="str">
        <v/>
      </c>
      <c r="D2046" s="88" t="str">
        <v/>
      </c>
      <c r="F2046" s="88" t="str">
        <v/>
      </c>
      <c r="O2046" s="138">
        <v>22</v>
      </c>
      <c r="P2046" s="138" t="s">
        <v>213</v>
      </c>
      <c r="Q2046" s="138" t="s">
        <v>415</v>
      </c>
      <c r="R2046" s="138">
        <v>7</v>
      </c>
      <c r="S2046" s="138" t="s">
        <v>422</v>
      </c>
      <c r="T2046" s="138" t="s">
        <v>437</v>
      </c>
      <c r="U2046" s="139">
        <v>71.569999999999993</v>
      </c>
    </row>
    <row r="2047" spans="2:21" x14ac:dyDescent="0.25">
      <c r="B2047" s="88" t="str">
        <v/>
      </c>
      <c r="C2047" s="88" t="str">
        <v/>
      </c>
      <c r="D2047" s="88" t="str">
        <v/>
      </c>
      <c r="F2047" s="88" t="str">
        <v/>
      </c>
      <c r="O2047" s="138">
        <v>22</v>
      </c>
      <c r="P2047" s="138" t="s">
        <v>213</v>
      </c>
      <c r="Q2047" s="138" t="s">
        <v>415</v>
      </c>
      <c r="R2047" s="138">
        <v>8</v>
      </c>
      <c r="S2047" s="138" t="s">
        <v>423</v>
      </c>
      <c r="T2047" s="138" t="s">
        <v>438</v>
      </c>
      <c r="U2047" s="139">
        <v>44.61</v>
      </c>
    </row>
    <row r="2048" spans="2:21" x14ac:dyDescent="0.25">
      <c r="B2048" s="88" t="str">
        <v/>
      </c>
      <c r="C2048" s="88" t="str">
        <v/>
      </c>
      <c r="D2048" s="88" t="str">
        <v/>
      </c>
      <c r="F2048" s="88" t="str">
        <v/>
      </c>
      <c r="O2048" s="138">
        <v>22</v>
      </c>
      <c r="P2048" s="138" t="s">
        <v>213</v>
      </c>
      <c r="Q2048" s="138" t="s">
        <v>415</v>
      </c>
      <c r="R2048" s="138">
        <v>9</v>
      </c>
      <c r="S2048" s="138" t="s">
        <v>424</v>
      </c>
      <c r="T2048" s="138" t="s">
        <v>246</v>
      </c>
      <c r="U2048" s="139">
        <v>48.9</v>
      </c>
    </row>
    <row r="2049" spans="2:21" x14ac:dyDescent="0.25">
      <c r="B2049" s="88" t="str">
        <v/>
      </c>
      <c r="C2049" s="88" t="str">
        <v/>
      </c>
      <c r="D2049" s="88" t="str">
        <v/>
      </c>
      <c r="F2049" s="88" t="str">
        <v/>
      </c>
      <c r="O2049" s="138">
        <v>22</v>
      </c>
      <c r="P2049" s="138" t="s">
        <v>213</v>
      </c>
      <c r="Q2049" s="138" t="s">
        <v>415</v>
      </c>
      <c r="R2049" s="138">
        <v>10</v>
      </c>
      <c r="S2049" s="138" t="s">
        <v>425</v>
      </c>
      <c r="T2049" s="138" t="s">
        <v>439</v>
      </c>
      <c r="U2049" s="139">
        <v>59.65</v>
      </c>
    </row>
    <row r="2050" spans="2:21" x14ac:dyDescent="0.25">
      <c r="B2050" s="88" t="str">
        <v/>
      </c>
      <c r="C2050" s="88" t="str">
        <v/>
      </c>
      <c r="D2050" s="88" t="str">
        <v/>
      </c>
      <c r="F2050" s="88" t="str">
        <v/>
      </c>
      <c r="O2050" s="138">
        <v>22</v>
      </c>
      <c r="P2050" s="138" t="s">
        <v>213</v>
      </c>
      <c r="Q2050" s="138" t="s">
        <v>415</v>
      </c>
      <c r="R2050" s="138">
        <v>11</v>
      </c>
      <c r="S2050" s="138" t="s">
        <v>426</v>
      </c>
      <c r="T2050" s="138" t="s">
        <v>440</v>
      </c>
      <c r="U2050" s="139">
        <v>46.92</v>
      </c>
    </row>
    <row r="2051" spans="2:21" x14ac:dyDescent="0.25">
      <c r="B2051" s="88" t="str">
        <v/>
      </c>
      <c r="C2051" s="88" t="str">
        <v/>
      </c>
      <c r="D2051" s="88" t="str">
        <v/>
      </c>
      <c r="F2051" s="88" t="str">
        <v/>
      </c>
      <c r="O2051" s="138">
        <v>22</v>
      </c>
      <c r="P2051" s="138" t="s">
        <v>213</v>
      </c>
      <c r="Q2051" s="138" t="s">
        <v>415</v>
      </c>
      <c r="R2051" s="138">
        <v>12</v>
      </c>
      <c r="S2051" s="138" t="s">
        <v>427</v>
      </c>
      <c r="T2051" s="138" t="s">
        <v>441</v>
      </c>
      <c r="U2051" s="139">
        <v>51.54</v>
      </c>
    </row>
    <row r="2052" spans="2:21" x14ac:dyDescent="0.25">
      <c r="B2052" s="88" t="str">
        <v/>
      </c>
      <c r="C2052" s="88" t="str">
        <v/>
      </c>
      <c r="D2052" s="88" t="str">
        <v/>
      </c>
      <c r="F2052" s="88" t="str">
        <v/>
      </c>
      <c r="O2052" s="138">
        <v>22</v>
      </c>
      <c r="P2052" s="138" t="s">
        <v>213</v>
      </c>
      <c r="Q2052" s="138" t="s">
        <v>415</v>
      </c>
      <c r="R2052" s="138">
        <v>13</v>
      </c>
      <c r="S2052" s="138" t="s">
        <v>428</v>
      </c>
      <c r="T2052" s="138" t="s">
        <v>442</v>
      </c>
      <c r="U2052" s="139">
        <v>48.51</v>
      </c>
    </row>
    <row r="2053" spans="2:21" x14ac:dyDescent="0.25">
      <c r="B2053" s="88" t="str">
        <v/>
      </c>
      <c r="C2053" s="88" t="str">
        <v/>
      </c>
      <c r="D2053" s="88" t="str">
        <v/>
      </c>
      <c r="F2053" s="88" t="str">
        <v/>
      </c>
      <c r="O2053" s="138">
        <v>22</v>
      </c>
      <c r="P2053" s="138" t="s">
        <v>213</v>
      </c>
      <c r="Q2053" s="138" t="s">
        <v>415</v>
      </c>
      <c r="R2053" s="138">
        <v>14</v>
      </c>
      <c r="S2053" s="138" t="s">
        <v>429</v>
      </c>
      <c r="T2053" s="138" t="s">
        <v>443</v>
      </c>
      <c r="U2053" s="139">
        <v>45.7</v>
      </c>
    </row>
    <row r="2054" spans="2:21" x14ac:dyDescent="0.25">
      <c r="B2054" s="88" t="str">
        <v/>
      </c>
      <c r="C2054" s="88" t="str">
        <v/>
      </c>
      <c r="D2054" s="88" t="str">
        <v/>
      </c>
      <c r="F2054" s="88" t="str">
        <v/>
      </c>
      <c r="O2054" s="138">
        <v>22</v>
      </c>
      <c r="P2054" s="138" t="s">
        <v>213</v>
      </c>
      <c r="Q2054" s="138" t="s">
        <v>415</v>
      </c>
      <c r="R2054" s="138">
        <v>15</v>
      </c>
      <c r="S2054" s="138" t="s">
        <v>430</v>
      </c>
      <c r="T2054" s="138" t="s">
        <v>444</v>
      </c>
      <c r="U2054" s="138">
        <v>49.91</v>
      </c>
    </row>
    <row r="2055" spans="2:21" x14ac:dyDescent="0.25">
      <c r="B2055" s="88" t="str">
        <v/>
      </c>
      <c r="C2055" s="88" t="str">
        <v/>
      </c>
      <c r="D2055" s="88" t="str">
        <v/>
      </c>
      <c r="F2055" s="88" t="str">
        <v/>
      </c>
      <c r="O2055" s="138">
        <v>22</v>
      </c>
      <c r="P2055" s="138" t="s">
        <v>213</v>
      </c>
      <c r="Q2055" s="138" t="s">
        <v>431</v>
      </c>
      <c r="R2055" s="138">
        <v>1</v>
      </c>
      <c r="S2055" s="138" t="s">
        <v>432</v>
      </c>
      <c r="T2055" s="138" t="s">
        <v>445</v>
      </c>
      <c r="U2055" s="138">
        <v>67.83</v>
      </c>
    </row>
    <row r="2056" spans="2:21" x14ac:dyDescent="0.25">
      <c r="B2056" s="88" t="str">
        <v/>
      </c>
      <c r="C2056" s="88" t="str">
        <v/>
      </c>
      <c r="D2056" s="88" t="str">
        <v/>
      </c>
      <c r="F2056" s="88" t="str">
        <v/>
      </c>
      <c r="O2056" s="138">
        <v>22</v>
      </c>
      <c r="P2056" s="138" t="s">
        <v>213</v>
      </c>
      <c r="Q2056" s="138" t="s">
        <v>431</v>
      </c>
      <c r="R2056" s="138">
        <v>2</v>
      </c>
      <c r="S2056" s="138" t="s">
        <v>433</v>
      </c>
      <c r="T2056" s="138" t="s">
        <v>446</v>
      </c>
      <c r="U2056" s="138">
        <v>60.04</v>
      </c>
    </row>
    <row r="2057" spans="2:21" x14ac:dyDescent="0.25">
      <c r="B2057" s="88" t="str">
        <v/>
      </c>
      <c r="C2057" s="88" t="str">
        <v/>
      </c>
      <c r="D2057" s="88" t="str">
        <v/>
      </c>
      <c r="F2057" s="88" t="str">
        <v/>
      </c>
      <c r="O2057" s="138">
        <v>23</v>
      </c>
      <c r="P2057" s="138" t="s">
        <v>214</v>
      </c>
      <c r="Q2057" s="138" t="s">
        <v>415</v>
      </c>
      <c r="R2057" s="138">
        <v>1</v>
      </c>
      <c r="S2057" s="138" t="s">
        <v>416</v>
      </c>
      <c r="T2057" s="138" t="s">
        <v>434</v>
      </c>
      <c r="U2057" s="139">
        <v>53.75</v>
      </c>
    </row>
    <row r="2058" spans="2:21" x14ac:dyDescent="0.25">
      <c r="B2058" s="88" t="str">
        <v/>
      </c>
      <c r="C2058" s="88" t="str">
        <v/>
      </c>
      <c r="D2058" s="88" t="str">
        <v/>
      </c>
      <c r="F2058" s="88" t="str">
        <v/>
      </c>
      <c r="O2058" s="138">
        <v>23</v>
      </c>
      <c r="P2058" s="138" t="s">
        <v>214</v>
      </c>
      <c r="Q2058" s="138" t="s">
        <v>415</v>
      </c>
      <c r="R2058" s="138">
        <v>2</v>
      </c>
      <c r="S2058" s="138" t="s">
        <v>417</v>
      </c>
      <c r="T2058" s="138" t="s">
        <v>435</v>
      </c>
      <c r="U2058" s="139">
        <v>49.85</v>
      </c>
    </row>
    <row r="2059" spans="2:21" x14ac:dyDescent="0.25">
      <c r="B2059" s="88" t="str">
        <v/>
      </c>
      <c r="C2059" s="88" t="str">
        <v/>
      </c>
      <c r="D2059" s="88" t="str">
        <v/>
      </c>
      <c r="F2059" s="88" t="str">
        <v/>
      </c>
      <c r="O2059" s="138">
        <v>23</v>
      </c>
      <c r="P2059" s="138" t="s">
        <v>214</v>
      </c>
      <c r="Q2059" s="138" t="s">
        <v>415</v>
      </c>
      <c r="R2059" s="138">
        <v>3</v>
      </c>
      <c r="S2059" s="138" t="s">
        <v>418</v>
      </c>
      <c r="T2059" s="138" t="s">
        <v>252</v>
      </c>
      <c r="U2059" s="139">
        <v>64.97</v>
      </c>
    </row>
    <row r="2060" spans="2:21" x14ac:dyDescent="0.25">
      <c r="B2060" s="88" t="str">
        <v/>
      </c>
      <c r="C2060" s="88" t="str">
        <v/>
      </c>
      <c r="D2060" s="88" t="str">
        <v/>
      </c>
      <c r="F2060" s="88" t="str">
        <v/>
      </c>
      <c r="O2060" s="138">
        <v>23</v>
      </c>
      <c r="P2060" s="138" t="s">
        <v>214</v>
      </c>
      <c r="Q2060" s="138" t="s">
        <v>415</v>
      </c>
      <c r="R2060" s="138">
        <v>4</v>
      </c>
      <c r="S2060" s="138" t="s">
        <v>419</v>
      </c>
      <c r="T2060" s="138" t="s">
        <v>436</v>
      </c>
      <c r="U2060" s="139">
        <v>50.28</v>
      </c>
    </row>
    <row r="2061" spans="2:21" x14ac:dyDescent="0.25">
      <c r="B2061" s="88" t="str">
        <v/>
      </c>
      <c r="C2061" s="88" t="str">
        <v/>
      </c>
      <c r="D2061" s="88" t="str">
        <v/>
      </c>
      <c r="F2061" s="88" t="str">
        <v/>
      </c>
      <c r="O2061" s="138">
        <v>23</v>
      </c>
      <c r="P2061" s="138" t="s">
        <v>214</v>
      </c>
      <c r="Q2061" s="138" t="s">
        <v>415</v>
      </c>
      <c r="R2061" s="138">
        <v>5</v>
      </c>
      <c r="S2061" s="138" t="s">
        <v>420</v>
      </c>
      <c r="T2061" s="138" t="s">
        <v>252</v>
      </c>
      <c r="U2061" s="139">
        <v>65.930000000000007</v>
      </c>
    </row>
    <row r="2062" spans="2:21" x14ac:dyDescent="0.25">
      <c r="B2062" s="88" t="str">
        <v/>
      </c>
      <c r="C2062" s="88" t="str">
        <v/>
      </c>
      <c r="D2062" s="88" t="str">
        <v/>
      </c>
      <c r="F2062" s="88" t="str">
        <v/>
      </c>
      <c r="O2062" s="138">
        <v>23</v>
      </c>
      <c r="P2062" s="138" t="s">
        <v>214</v>
      </c>
      <c r="Q2062" s="138" t="s">
        <v>415</v>
      </c>
      <c r="R2062" s="138">
        <v>6</v>
      </c>
      <c r="S2062" s="138" t="s">
        <v>421</v>
      </c>
      <c r="T2062" s="138" t="s">
        <v>244</v>
      </c>
      <c r="U2062" s="139">
        <v>44.04</v>
      </c>
    </row>
    <row r="2063" spans="2:21" x14ac:dyDescent="0.25">
      <c r="B2063" s="88" t="str">
        <v/>
      </c>
      <c r="C2063" s="88" t="str">
        <v/>
      </c>
      <c r="D2063" s="88" t="str">
        <v/>
      </c>
      <c r="F2063" s="88" t="str">
        <v/>
      </c>
      <c r="O2063" s="138">
        <v>23</v>
      </c>
      <c r="P2063" s="138" t="s">
        <v>214</v>
      </c>
      <c r="Q2063" s="138" t="s">
        <v>415</v>
      </c>
      <c r="R2063" s="138">
        <v>7</v>
      </c>
      <c r="S2063" s="138" t="s">
        <v>422</v>
      </c>
      <c r="T2063" s="138" t="s">
        <v>437</v>
      </c>
      <c r="U2063" s="139">
        <v>71.569999999999993</v>
      </c>
    </row>
    <row r="2064" spans="2:21" x14ac:dyDescent="0.25">
      <c r="B2064" s="88" t="str">
        <v/>
      </c>
      <c r="C2064" s="88" t="str">
        <v/>
      </c>
      <c r="D2064" s="88" t="str">
        <v/>
      </c>
      <c r="F2064" s="88" t="str">
        <v/>
      </c>
      <c r="O2064" s="138">
        <v>23</v>
      </c>
      <c r="P2064" s="138" t="s">
        <v>214</v>
      </c>
      <c r="Q2064" s="138" t="s">
        <v>415</v>
      </c>
      <c r="R2064" s="138">
        <v>8</v>
      </c>
      <c r="S2064" s="138" t="s">
        <v>423</v>
      </c>
      <c r="T2064" s="138" t="s">
        <v>438</v>
      </c>
      <c r="U2064" s="139">
        <v>44.61</v>
      </c>
    </row>
    <row r="2065" spans="2:21" x14ac:dyDescent="0.25">
      <c r="B2065" s="88" t="str">
        <v/>
      </c>
      <c r="C2065" s="88" t="str">
        <v/>
      </c>
      <c r="D2065" s="88" t="str">
        <v/>
      </c>
      <c r="F2065" s="88" t="str">
        <v/>
      </c>
      <c r="O2065" s="138">
        <v>23</v>
      </c>
      <c r="P2065" s="138" t="s">
        <v>214</v>
      </c>
      <c r="Q2065" s="138" t="s">
        <v>415</v>
      </c>
      <c r="R2065" s="138">
        <v>9</v>
      </c>
      <c r="S2065" s="138" t="s">
        <v>424</v>
      </c>
      <c r="T2065" s="138" t="s">
        <v>246</v>
      </c>
      <c r="U2065" s="139">
        <v>48.9</v>
      </c>
    </row>
    <row r="2066" spans="2:21" x14ac:dyDescent="0.25">
      <c r="B2066" s="88" t="str">
        <v/>
      </c>
      <c r="C2066" s="88" t="str">
        <v/>
      </c>
      <c r="D2066" s="88" t="str">
        <v/>
      </c>
      <c r="F2066" s="88" t="str">
        <v/>
      </c>
      <c r="O2066" s="138">
        <v>23</v>
      </c>
      <c r="P2066" s="138" t="s">
        <v>214</v>
      </c>
      <c r="Q2066" s="138" t="s">
        <v>415</v>
      </c>
      <c r="R2066" s="138">
        <v>10</v>
      </c>
      <c r="S2066" s="138" t="s">
        <v>425</v>
      </c>
      <c r="T2066" s="138" t="s">
        <v>439</v>
      </c>
      <c r="U2066" s="139">
        <v>59.65</v>
      </c>
    </row>
    <row r="2067" spans="2:21" x14ac:dyDescent="0.25">
      <c r="B2067" s="88" t="str">
        <v/>
      </c>
      <c r="C2067" s="88" t="str">
        <v/>
      </c>
      <c r="D2067" s="88" t="str">
        <v/>
      </c>
      <c r="F2067" s="88" t="str">
        <v/>
      </c>
      <c r="O2067" s="138">
        <v>23</v>
      </c>
      <c r="P2067" s="138" t="s">
        <v>214</v>
      </c>
      <c r="Q2067" s="138" t="s">
        <v>415</v>
      </c>
      <c r="R2067" s="138">
        <v>11</v>
      </c>
      <c r="S2067" s="138" t="s">
        <v>426</v>
      </c>
      <c r="T2067" s="138" t="s">
        <v>440</v>
      </c>
      <c r="U2067" s="139">
        <v>46.92</v>
      </c>
    </row>
    <row r="2068" spans="2:21" x14ac:dyDescent="0.25">
      <c r="B2068" s="88" t="str">
        <v/>
      </c>
      <c r="C2068" s="88" t="str">
        <v/>
      </c>
      <c r="D2068" s="88" t="str">
        <v/>
      </c>
      <c r="F2068" s="88" t="str">
        <v/>
      </c>
      <c r="O2068" s="138">
        <v>23</v>
      </c>
      <c r="P2068" s="138" t="s">
        <v>214</v>
      </c>
      <c r="Q2068" s="138" t="s">
        <v>415</v>
      </c>
      <c r="R2068" s="138">
        <v>12</v>
      </c>
      <c r="S2068" s="138" t="s">
        <v>427</v>
      </c>
      <c r="T2068" s="138" t="s">
        <v>441</v>
      </c>
      <c r="U2068" s="139">
        <v>51.54</v>
      </c>
    </row>
    <row r="2069" spans="2:21" x14ac:dyDescent="0.25">
      <c r="B2069" s="88" t="str">
        <v/>
      </c>
      <c r="C2069" s="88" t="str">
        <v/>
      </c>
      <c r="D2069" s="88" t="str">
        <v/>
      </c>
      <c r="F2069" s="88" t="str">
        <v/>
      </c>
      <c r="O2069" s="138">
        <v>23</v>
      </c>
      <c r="P2069" s="138" t="s">
        <v>214</v>
      </c>
      <c r="Q2069" s="138" t="s">
        <v>415</v>
      </c>
      <c r="R2069" s="138">
        <v>13</v>
      </c>
      <c r="S2069" s="138" t="s">
        <v>428</v>
      </c>
      <c r="T2069" s="138" t="s">
        <v>442</v>
      </c>
      <c r="U2069" s="139">
        <v>48.51</v>
      </c>
    </row>
    <row r="2070" spans="2:21" x14ac:dyDescent="0.25">
      <c r="B2070" s="88" t="str">
        <v/>
      </c>
      <c r="C2070" s="88" t="str">
        <v/>
      </c>
      <c r="D2070" s="88" t="str">
        <v/>
      </c>
      <c r="F2070" s="88" t="str">
        <v/>
      </c>
      <c r="O2070" s="138">
        <v>23</v>
      </c>
      <c r="P2070" s="138" t="s">
        <v>214</v>
      </c>
      <c r="Q2070" s="138" t="s">
        <v>415</v>
      </c>
      <c r="R2070" s="138">
        <v>14</v>
      </c>
      <c r="S2070" s="138" t="s">
        <v>429</v>
      </c>
      <c r="T2070" s="138" t="s">
        <v>443</v>
      </c>
      <c r="U2070" s="139">
        <v>45.7</v>
      </c>
    </row>
    <row r="2071" spans="2:21" x14ac:dyDescent="0.25">
      <c r="B2071" s="88" t="str">
        <v/>
      </c>
      <c r="C2071" s="88" t="str">
        <v/>
      </c>
      <c r="D2071" s="88" t="str">
        <v/>
      </c>
      <c r="F2071" s="88" t="str">
        <v/>
      </c>
      <c r="O2071" s="138">
        <v>23</v>
      </c>
      <c r="P2071" s="138" t="s">
        <v>214</v>
      </c>
      <c r="Q2071" s="138" t="s">
        <v>415</v>
      </c>
      <c r="R2071" s="138">
        <v>15</v>
      </c>
      <c r="S2071" s="138" t="s">
        <v>430</v>
      </c>
      <c r="T2071" s="138" t="s">
        <v>444</v>
      </c>
      <c r="U2071" s="138">
        <v>49.91</v>
      </c>
    </row>
    <row r="2072" spans="2:21" x14ac:dyDescent="0.25">
      <c r="B2072" s="88" t="str">
        <v/>
      </c>
      <c r="C2072" s="88" t="str">
        <v/>
      </c>
      <c r="D2072" s="88" t="str">
        <v/>
      </c>
      <c r="F2072" s="88" t="str">
        <v/>
      </c>
      <c r="O2072" s="138">
        <v>23</v>
      </c>
      <c r="P2072" s="138" t="s">
        <v>214</v>
      </c>
      <c r="Q2072" s="138" t="s">
        <v>431</v>
      </c>
      <c r="R2072" s="138">
        <v>1</v>
      </c>
      <c r="S2072" s="138" t="s">
        <v>432</v>
      </c>
      <c r="T2072" s="138" t="s">
        <v>445</v>
      </c>
      <c r="U2072" s="138">
        <v>67.83</v>
      </c>
    </row>
    <row r="2073" spans="2:21" x14ac:dyDescent="0.25">
      <c r="B2073" s="88" t="str">
        <v/>
      </c>
      <c r="C2073" s="88" t="str">
        <v/>
      </c>
      <c r="D2073" s="88" t="str">
        <v/>
      </c>
      <c r="F2073" s="88" t="str">
        <v/>
      </c>
      <c r="O2073" s="138">
        <v>23</v>
      </c>
      <c r="P2073" s="138" t="s">
        <v>214</v>
      </c>
      <c r="Q2073" s="138" t="s">
        <v>431</v>
      </c>
      <c r="R2073" s="138">
        <v>2</v>
      </c>
      <c r="S2073" s="138" t="s">
        <v>433</v>
      </c>
      <c r="T2073" s="138" t="s">
        <v>446</v>
      </c>
      <c r="U2073" s="138">
        <v>60.04</v>
      </c>
    </row>
    <row r="2074" spans="2:21" x14ac:dyDescent="0.25">
      <c r="B2074" s="88" t="str">
        <v/>
      </c>
      <c r="C2074" s="88" t="str">
        <v/>
      </c>
      <c r="D2074" s="88" t="str">
        <v/>
      </c>
      <c r="F2074" s="88" t="str">
        <v/>
      </c>
      <c r="O2074" s="138">
        <v>24</v>
      </c>
      <c r="P2074" s="138" t="s">
        <v>215</v>
      </c>
      <c r="Q2074" s="138" t="s">
        <v>415</v>
      </c>
      <c r="R2074" s="138">
        <v>1</v>
      </c>
      <c r="S2074" s="138" t="s">
        <v>416</v>
      </c>
      <c r="T2074" s="138" t="s">
        <v>434</v>
      </c>
      <c r="U2074" s="139">
        <v>53.75</v>
      </c>
    </row>
    <row r="2075" spans="2:21" x14ac:dyDescent="0.25">
      <c r="B2075" s="88" t="str">
        <v/>
      </c>
      <c r="C2075" s="88" t="str">
        <v/>
      </c>
      <c r="D2075" s="88" t="str">
        <v/>
      </c>
      <c r="F2075" s="88" t="str">
        <v/>
      </c>
      <c r="O2075" s="138">
        <v>24</v>
      </c>
      <c r="P2075" s="138" t="s">
        <v>215</v>
      </c>
      <c r="Q2075" s="138" t="s">
        <v>415</v>
      </c>
      <c r="R2075" s="138">
        <v>2</v>
      </c>
      <c r="S2075" s="138" t="s">
        <v>417</v>
      </c>
      <c r="T2075" s="138" t="s">
        <v>435</v>
      </c>
      <c r="U2075" s="139">
        <v>49.85</v>
      </c>
    </row>
    <row r="2076" spans="2:21" x14ac:dyDescent="0.25">
      <c r="B2076" s="88" t="str">
        <v/>
      </c>
      <c r="C2076" s="88" t="str">
        <v/>
      </c>
      <c r="D2076" s="88" t="str">
        <v/>
      </c>
      <c r="F2076" s="88" t="str">
        <v/>
      </c>
      <c r="O2076" s="138">
        <v>24</v>
      </c>
      <c r="P2076" s="138" t="s">
        <v>215</v>
      </c>
      <c r="Q2076" s="138" t="s">
        <v>415</v>
      </c>
      <c r="R2076" s="138">
        <v>3</v>
      </c>
      <c r="S2076" s="138" t="s">
        <v>418</v>
      </c>
      <c r="T2076" s="138" t="s">
        <v>252</v>
      </c>
      <c r="U2076" s="139">
        <v>64.97</v>
      </c>
    </row>
    <row r="2077" spans="2:21" x14ac:dyDescent="0.25">
      <c r="B2077" s="88" t="str">
        <v/>
      </c>
      <c r="C2077" s="88" t="str">
        <v/>
      </c>
      <c r="D2077" s="88" t="str">
        <v/>
      </c>
      <c r="F2077" s="88" t="str">
        <v/>
      </c>
      <c r="O2077" s="138">
        <v>24</v>
      </c>
      <c r="P2077" s="138" t="s">
        <v>215</v>
      </c>
      <c r="Q2077" s="138" t="s">
        <v>415</v>
      </c>
      <c r="R2077" s="138">
        <v>4</v>
      </c>
      <c r="S2077" s="138" t="s">
        <v>419</v>
      </c>
      <c r="T2077" s="138" t="s">
        <v>436</v>
      </c>
      <c r="U2077" s="139">
        <v>50.28</v>
      </c>
    </row>
    <row r="2078" spans="2:21" x14ac:dyDescent="0.25">
      <c r="B2078" s="88" t="str">
        <v/>
      </c>
      <c r="C2078" s="88" t="str">
        <v/>
      </c>
      <c r="D2078" s="88" t="str">
        <v/>
      </c>
      <c r="F2078" s="88" t="str">
        <v/>
      </c>
      <c r="O2078" s="138">
        <v>24</v>
      </c>
      <c r="P2078" s="138" t="s">
        <v>215</v>
      </c>
      <c r="Q2078" s="138" t="s">
        <v>415</v>
      </c>
      <c r="R2078" s="138">
        <v>5</v>
      </c>
      <c r="S2078" s="138" t="s">
        <v>420</v>
      </c>
      <c r="T2078" s="138" t="s">
        <v>252</v>
      </c>
      <c r="U2078" s="139">
        <v>65.930000000000007</v>
      </c>
    </row>
    <row r="2079" spans="2:21" x14ac:dyDescent="0.25">
      <c r="B2079" s="88" t="str">
        <v/>
      </c>
      <c r="C2079" s="88" t="str">
        <v/>
      </c>
      <c r="D2079" s="88" t="str">
        <v/>
      </c>
      <c r="F2079" s="88" t="str">
        <v/>
      </c>
      <c r="O2079" s="138">
        <v>24</v>
      </c>
      <c r="P2079" s="138" t="s">
        <v>215</v>
      </c>
      <c r="Q2079" s="138" t="s">
        <v>415</v>
      </c>
      <c r="R2079" s="138">
        <v>6</v>
      </c>
      <c r="S2079" s="138" t="s">
        <v>421</v>
      </c>
      <c r="T2079" s="138" t="s">
        <v>244</v>
      </c>
      <c r="U2079" s="139">
        <v>44.04</v>
      </c>
    </row>
    <row r="2080" spans="2:21" x14ac:dyDescent="0.25">
      <c r="B2080" s="88" t="str">
        <v/>
      </c>
      <c r="C2080" s="88" t="str">
        <v/>
      </c>
      <c r="D2080" s="88" t="str">
        <v/>
      </c>
      <c r="F2080" s="88" t="str">
        <v/>
      </c>
      <c r="O2080" s="138">
        <v>24</v>
      </c>
      <c r="P2080" s="138" t="s">
        <v>215</v>
      </c>
      <c r="Q2080" s="138" t="s">
        <v>415</v>
      </c>
      <c r="R2080" s="138">
        <v>7</v>
      </c>
      <c r="S2080" s="138" t="s">
        <v>422</v>
      </c>
      <c r="T2080" s="138" t="s">
        <v>437</v>
      </c>
      <c r="U2080" s="139">
        <v>71.569999999999993</v>
      </c>
    </row>
    <row r="2081" spans="2:21" x14ac:dyDescent="0.25">
      <c r="B2081" s="88" t="str">
        <v/>
      </c>
      <c r="C2081" s="88" t="str">
        <v/>
      </c>
      <c r="D2081" s="88" t="str">
        <v/>
      </c>
      <c r="F2081" s="88" t="str">
        <v/>
      </c>
      <c r="O2081" s="138">
        <v>24</v>
      </c>
      <c r="P2081" s="138" t="s">
        <v>215</v>
      </c>
      <c r="Q2081" s="138" t="s">
        <v>415</v>
      </c>
      <c r="R2081" s="138">
        <v>8</v>
      </c>
      <c r="S2081" s="138" t="s">
        <v>423</v>
      </c>
      <c r="T2081" s="138" t="s">
        <v>438</v>
      </c>
      <c r="U2081" s="139">
        <v>44.61</v>
      </c>
    </row>
    <row r="2082" spans="2:21" x14ac:dyDescent="0.25">
      <c r="B2082" s="88" t="str">
        <v/>
      </c>
      <c r="C2082" s="88" t="str">
        <v/>
      </c>
      <c r="D2082" s="88" t="str">
        <v/>
      </c>
      <c r="F2082" s="88" t="str">
        <v/>
      </c>
      <c r="O2082" s="138">
        <v>24</v>
      </c>
      <c r="P2082" s="138" t="s">
        <v>215</v>
      </c>
      <c r="Q2082" s="138" t="s">
        <v>415</v>
      </c>
      <c r="R2082" s="138">
        <v>9</v>
      </c>
      <c r="S2082" s="138" t="s">
        <v>424</v>
      </c>
      <c r="T2082" s="138" t="s">
        <v>246</v>
      </c>
      <c r="U2082" s="139">
        <v>48.9</v>
      </c>
    </row>
    <row r="2083" spans="2:21" x14ac:dyDescent="0.25">
      <c r="B2083" s="88" t="str">
        <v/>
      </c>
      <c r="C2083" s="88" t="str">
        <v/>
      </c>
      <c r="D2083" s="88" t="str">
        <v/>
      </c>
      <c r="F2083" s="88" t="str">
        <v/>
      </c>
      <c r="O2083" s="138">
        <v>24</v>
      </c>
      <c r="P2083" s="138" t="s">
        <v>215</v>
      </c>
      <c r="Q2083" s="138" t="s">
        <v>415</v>
      </c>
      <c r="R2083" s="138">
        <v>10</v>
      </c>
      <c r="S2083" s="138" t="s">
        <v>425</v>
      </c>
      <c r="T2083" s="138" t="s">
        <v>439</v>
      </c>
      <c r="U2083" s="139">
        <v>59.65</v>
      </c>
    </row>
    <row r="2084" spans="2:21" x14ac:dyDescent="0.25">
      <c r="B2084" s="88" t="str">
        <v/>
      </c>
      <c r="C2084" s="88" t="str">
        <v/>
      </c>
      <c r="D2084" s="88" t="str">
        <v/>
      </c>
      <c r="F2084" s="88" t="str">
        <v/>
      </c>
      <c r="O2084" s="138">
        <v>24</v>
      </c>
      <c r="P2084" s="138" t="s">
        <v>215</v>
      </c>
      <c r="Q2084" s="138" t="s">
        <v>415</v>
      </c>
      <c r="R2084" s="138">
        <v>11</v>
      </c>
      <c r="S2084" s="138" t="s">
        <v>426</v>
      </c>
      <c r="T2084" s="138" t="s">
        <v>440</v>
      </c>
      <c r="U2084" s="139">
        <v>46.92</v>
      </c>
    </row>
    <row r="2085" spans="2:21" x14ac:dyDescent="0.25">
      <c r="B2085" s="88" t="str">
        <v/>
      </c>
      <c r="C2085" s="88" t="str">
        <v/>
      </c>
      <c r="D2085" s="88" t="str">
        <v/>
      </c>
      <c r="F2085" s="88" t="str">
        <v/>
      </c>
      <c r="O2085" s="138">
        <v>24</v>
      </c>
      <c r="P2085" s="138" t="s">
        <v>215</v>
      </c>
      <c r="Q2085" s="138" t="s">
        <v>415</v>
      </c>
      <c r="R2085" s="138">
        <v>12</v>
      </c>
      <c r="S2085" s="138" t="s">
        <v>427</v>
      </c>
      <c r="T2085" s="138" t="s">
        <v>441</v>
      </c>
      <c r="U2085" s="139">
        <v>51.54</v>
      </c>
    </row>
    <row r="2086" spans="2:21" x14ac:dyDescent="0.25">
      <c r="B2086" s="88" t="str">
        <v/>
      </c>
      <c r="C2086" s="88" t="str">
        <v/>
      </c>
      <c r="D2086" s="88" t="str">
        <v/>
      </c>
      <c r="F2086" s="88" t="str">
        <v/>
      </c>
      <c r="O2086" s="138">
        <v>24</v>
      </c>
      <c r="P2086" s="138" t="s">
        <v>215</v>
      </c>
      <c r="Q2086" s="138" t="s">
        <v>415</v>
      </c>
      <c r="R2086" s="138">
        <v>13</v>
      </c>
      <c r="S2086" s="138" t="s">
        <v>428</v>
      </c>
      <c r="T2086" s="138" t="s">
        <v>442</v>
      </c>
      <c r="U2086" s="139">
        <v>48.51</v>
      </c>
    </row>
    <row r="2087" spans="2:21" x14ac:dyDescent="0.25">
      <c r="B2087" s="88" t="str">
        <v/>
      </c>
      <c r="C2087" s="88" t="str">
        <v/>
      </c>
      <c r="D2087" s="88" t="str">
        <v/>
      </c>
      <c r="F2087" s="88" t="str">
        <v/>
      </c>
      <c r="O2087" s="138">
        <v>24</v>
      </c>
      <c r="P2087" s="138" t="s">
        <v>215</v>
      </c>
      <c r="Q2087" s="138" t="s">
        <v>415</v>
      </c>
      <c r="R2087" s="138">
        <v>14</v>
      </c>
      <c r="S2087" s="138" t="s">
        <v>429</v>
      </c>
      <c r="T2087" s="138" t="s">
        <v>443</v>
      </c>
      <c r="U2087" s="139">
        <v>45.7</v>
      </c>
    </row>
    <row r="2088" spans="2:21" x14ac:dyDescent="0.25">
      <c r="B2088" s="88" t="str">
        <v/>
      </c>
      <c r="C2088" s="88" t="str">
        <v/>
      </c>
      <c r="D2088" s="88" t="str">
        <v/>
      </c>
      <c r="F2088" s="88" t="str">
        <v/>
      </c>
      <c r="O2088" s="138">
        <v>24</v>
      </c>
      <c r="P2088" s="138" t="s">
        <v>215</v>
      </c>
      <c r="Q2088" s="138" t="s">
        <v>415</v>
      </c>
      <c r="R2088" s="138">
        <v>15</v>
      </c>
      <c r="S2088" s="138" t="s">
        <v>430</v>
      </c>
      <c r="T2088" s="138" t="s">
        <v>444</v>
      </c>
      <c r="U2088" s="138">
        <v>49.91</v>
      </c>
    </row>
    <row r="2089" spans="2:21" x14ac:dyDescent="0.25">
      <c r="B2089" s="88" t="str">
        <v/>
      </c>
      <c r="C2089" s="88" t="str">
        <v/>
      </c>
      <c r="D2089" s="88" t="str">
        <v/>
      </c>
      <c r="F2089" s="88" t="str">
        <v/>
      </c>
      <c r="O2089" s="138">
        <v>24</v>
      </c>
      <c r="P2089" s="138" t="s">
        <v>215</v>
      </c>
      <c r="Q2089" s="138" t="s">
        <v>431</v>
      </c>
      <c r="R2089" s="138">
        <v>1</v>
      </c>
      <c r="S2089" s="138" t="s">
        <v>432</v>
      </c>
      <c r="T2089" s="138" t="s">
        <v>445</v>
      </c>
      <c r="U2089" s="138">
        <v>67.83</v>
      </c>
    </row>
    <row r="2090" spans="2:21" x14ac:dyDescent="0.25">
      <c r="B2090" s="88" t="str">
        <v/>
      </c>
      <c r="C2090" s="88" t="str">
        <v/>
      </c>
      <c r="D2090" s="88" t="str">
        <v/>
      </c>
      <c r="F2090" s="88" t="str">
        <v/>
      </c>
      <c r="O2090" s="138">
        <v>24</v>
      </c>
      <c r="P2090" s="138" t="s">
        <v>215</v>
      </c>
      <c r="Q2090" s="138" t="s">
        <v>431</v>
      </c>
      <c r="R2090" s="138">
        <v>2</v>
      </c>
      <c r="S2090" s="138" t="s">
        <v>433</v>
      </c>
      <c r="T2090" s="138" t="s">
        <v>446</v>
      </c>
      <c r="U2090" s="138">
        <v>60.04</v>
      </c>
    </row>
    <row r="2091" spans="2:21" x14ac:dyDescent="0.25">
      <c r="B2091" s="88" t="str">
        <v/>
      </c>
      <c r="C2091" s="88" t="str">
        <v/>
      </c>
      <c r="D2091" s="88" t="str">
        <v/>
      </c>
      <c r="F2091" s="88" t="str">
        <v/>
      </c>
      <c r="O2091" s="138">
        <v>25</v>
      </c>
      <c r="P2091" s="138" t="s">
        <v>216</v>
      </c>
      <c r="Q2091" s="138" t="s">
        <v>415</v>
      </c>
      <c r="R2091" s="138">
        <v>1</v>
      </c>
      <c r="S2091" s="138" t="s">
        <v>416</v>
      </c>
      <c r="T2091" s="138" t="s">
        <v>434</v>
      </c>
      <c r="U2091" s="139">
        <v>53.75</v>
      </c>
    </row>
    <row r="2092" spans="2:21" x14ac:dyDescent="0.25">
      <c r="B2092" s="88" t="str">
        <v/>
      </c>
      <c r="C2092" s="88" t="str">
        <v/>
      </c>
      <c r="D2092" s="88" t="str">
        <v/>
      </c>
      <c r="F2092" s="88" t="str">
        <v/>
      </c>
      <c r="O2092" s="138">
        <v>25</v>
      </c>
      <c r="P2092" s="138" t="s">
        <v>216</v>
      </c>
      <c r="Q2092" s="138" t="s">
        <v>415</v>
      </c>
      <c r="R2092" s="138">
        <v>2</v>
      </c>
      <c r="S2092" s="138" t="s">
        <v>417</v>
      </c>
      <c r="T2092" s="138" t="s">
        <v>435</v>
      </c>
      <c r="U2092" s="139">
        <v>49.85</v>
      </c>
    </row>
    <row r="2093" spans="2:21" x14ac:dyDescent="0.25">
      <c r="B2093" s="88" t="str">
        <v/>
      </c>
      <c r="C2093" s="88" t="str">
        <v/>
      </c>
      <c r="D2093" s="88" t="str">
        <v/>
      </c>
      <c r="F2093" s="88" t="str">
        <v/>
      </c>
      <c r="O2093" s="138">
        <v>25</v>
      </c>
      <c r="P2093" s="138" t="s">
        <v>216</v>
      </c>
      <c r="Q2093" s="138" t="s">
        <v>415</v>
      </c>
      <c r="R2093" s="138">
        <v>3</v>
      </c>
      <c r="S2093" s="138" t="s">
        <v>418</v>
      </c>
      <c r="T2093" s="138" t="s">
        <v>252</v>
      </c>
      <c r="U2093" s="139">
        <v>64.97</v>
      </c>
    </row>
    <row r="2094" spans="2:21" x14ac:dyDescent="0.25">
      <c r="B2094" s="88" t="str">
        <v/>
      </c>
      <c r="C2094" s="88" t="str">
        <v/>
      </c>
      <c r="D2094" s="88" t="str">
        <v/>
      </c>
      <c r="F2094" s="88" t="str">
        <v/>
      </c>
      <c r="O2094" s="138">
        <v>25</v>
      </c>
      <c r="P2094" s="138" t="s">
        <v>216</v>
      </c>
      <c r="Q2094" s="138" t="s">
        <v>415</v>
      </c>
      <c r="R2094" s="138">
        <v>4</v>
      </c>
      <c r="S2094" s="138" t="s">
        <v>419</v>
      </c>
      <c r="T2094" s="138" t="s">
        <v>436</v>
      </c>
      <c r="U2094" s="139">
        <v>50.28</v>
      </c>
    </row>
    <row r="2095" spans="2:21" x14ac:dyDescent="0.25">
      <c r="B2095" s="88" t="str">
        <v/>
      </c>
      <c r="C2095" s="88" t="str">
        <v/>
      </c>
      <c r="D2095" s="88" t="str">
        <v/>
      </c>
      <c r="F2095" s="88" t="str">
        <v/>
      </c>
      <c r="O2095" s="138">
        <v>25</v>
      </c>
      <c r="P2095" s="138" t="s">
        <v>216</v>
      </c>
      <c r="Q2095" s="138" t="s">
        <v>415</v>
      </c>
      <c r="R2095" s="138">
        <v>5</v>
      </c>
      <c r="S2095" s="138" t="s">
        <v>420</v>
      </c>
      <c r="T2095" s="138" t="s">
        <v>252</v>
      </c>
      <c r="U2095" s="139">
        <v>65.930000000000007</v>
      </c>
    </row>
    <row r="2096" spans="2:21" x14ac:dyDescent="0.25">
      <c r="B2096" s="88" t="str">
        <v/>
      </c>
      <c r="C2096" s="88" t="str">
        <v/>
      </c>
      <c r="D2096" s="88" t="str">
        <v/>
      </c>
      <c r="F2096" s="88" t="str">
        <v/>
      </c>
      <c r="O2096" s="138">
        <v>25</v>
      </c>
      <c r="P2096" s="138" t="s">
        <v>216</v>
      </c>
      <c r="Q2096" s="138" t="s">
        <v>415</v>
      </c>
      <c r="R2096" s="138">
        <v>6</v>
      </c>
      <c r="S2096" s="138" t="s">
        <v>421</v>
      </c>
      <c r="T2096" s="138" t="s">
        <v>244</v>
      </c>
      <c r="U2096" s="139">
        <v>44.04</v>
      </c>
    </row>
    <row r="2097" spans="2:21" x14ac:dyDescent="0.25">
      <c r="B2097" s="88" t="str">
        <v/>
      </c>
      <c r="C2097" s="88" t="str">
        <v/>
      </c>
      <c r="D2097" s="88" t="str">
        <v/>
      </c>
      <c r="F2097" s="88" t="str">
        <v/>
      </c>
      <c r="O2097" s="138">
        <v>25</v>
      </c>
      <c r="P2097" s="138" t="s">
        <v>216</v>
      </c>
      <c r="Q2097" s="138" t="s">
        <v>415</v>
      </c>
      <c r="R2097" s="138">
        <v>7</v>
      </c>
      <c r="S2097" s="138" t="s">
        <v>422</v>
      </c>
      <c r="T2097" s="138" t="s">
        <v>437</v>
      </c>
      <c r="U2097" s="139">
        <v>71.569999999999993</v>
      </c>
    </row>
    <row r="2098" spans="2:21" x14ac:dyDescent="0.25">
      <c r="B2098" s="88" t="str">
        <v/>
      </c>
      <c r="C2098" s="88" t="str">
        <v/>
      </c>
      <c r="D2098" s="88" t="str">
        <v/>
      </c>
      <c r="F2098" s="88" t="str">
        <v/>
      </c>
      <c r="O2098" s="138">
        <v>25</v>
      </c>
      <c r="P2098" s="138" t="s">
        <v>216</v>
      </c>
      <c r="Q2098" s="138" t="s">
        <v>415</v>
      </c>
      <c r="R2098" s="138">
        <v>8</v>
      </c>
      <c r="S2098" s="138" t="s">
        <v>423</v>
      </c>
      <c r="T2098" s="138" t="s">
        <v>438</v>
      </c>
      <c r="U2098" s="139">
        <v>44.61</v>
      </c>
    </row>
    <row r="2099" spans="2:21" x14ac:dyDescent="0.25">
      <c r="B2099" s="88" t="str">
        <v/>
      </c>
      <c r="C2099" s="88" t="str">
        <v/>
      </c>
      <c r="D2099" s="88" t="str">
        <v/>
      </c>
      <c r="F2099" s="88" t="str">
        <v/>
      </c>
      <c r="O2099" s="138">
        <v>25</v>
      </c>
      <c r="P2099" s="138" t="s">
        <v>216</v>
      </c>
      <c r="Q2099" s="138" t="s">
        <v>415</v>
      </c>
      <c r="R2099" s="138">
        <v>9</v>
      </c>
      <c r="S2099" s="138" t="s">
        <v>424</v>
      </c>
      <c r="T2099" s="138" t="s">
        <v>246</v>
      </c>
      <c r="U2099" s="139">
        <v>48.9</v>
      </c>
    </row>
    <row r="2100" spans="2:21" x14ac:dyDescent="0.25">
      <c r="B2100" s="88" t="str">
        <v/>
      </c>
      <c r="C2100" s="88" t="str">
        <v/>
      </c>
      <c r="D2100" s="88" t="str">
        <v/>
      </c>
      <c r="F2100" s="88" t="str">
        <v/>
      </c>
      <c r="O2100" s="138">
        <v>25</v>
      </c>
      <c r="P2100" s="138" t="s">
        <v>216</v>
      </c>
      <c r="Q2100" s="138" t="s">
        <v>415</v>
      </c>
      <c r="R2100" s="138">
        <v>10</v>
      </c>
      <c r="S2100" s="138" t="s">
        <v>425</v>
      </c>
      <c r="T2100" s="138" t="s">
        <v>439</v>
      </c>
      <c r="U2100" s="139">
        <v>59.65</v>
      </c>
    </row>
    <row r="2101" spans="2:21" x14ac:dyDescent="0.25">
      <c r="B2101" s="88" t="str">
        <v/>
      </c>
      <c r="C2101" s="88" t="str">
        <v/>
      </c>
      <c r="D2101" s="88" t="str">
        <v/>
      </c>
      <c r="F2101" s="88" t="str">
        <v/>
      </c>
      <c r="O2101" s="138">
        <v>25</v>
      </c>
      <c r="P2101" s="138" t="s">
        <v>216</v>
      </c>
      <c r="Q2101" s="138" t="s">
        <v>415</v>
      </c>
      <c r="R2101" s="138">
        <v>11</v>
      </c>
      <c r="S2101" s="138" t="s">
        <v>426</v>
      </c>
      <c r="T2101" s="138" t="s">
        <v>440</v>
      </c>
      <c r="U2101" s="139">
        <v>46.92</v>
      </c>
    </row>
    <row r="2102" spans="2:21" x14ac:dyDescent="0.25">
      <c r="B2102" s="88" t="str">
        <v/>
      </c>
      <c r="C2102" s="88" t="str">
        <v/>
      </c>
      <c r="D2102" s="88" t="str">
        <v/>
      </c>
      <c r="F2102" s="88" t="str">
        <v/>
      </c>
      <c r="O2102" s="138">
        <v>25</v>
      </c>
      <c r="P2102" s="138" t="s">
        <v>216</v>
      </c>
      <c r="Q2102" s="138" t="s">
        <v>415</v>
      </c>
      <c r="R2102" s="138">
        <v>12</v>
      </c>
      <c r="S2102" s="138" t="s">
        <v>427</v>
      </c>
      <c r="T2102" s="138" t="s">
        <v>441</v>
      </c>
      <c r="U2102" s="139">
        <v>51.54</v>
      </c>
    </row>
    <row r="2103" spans="2:21" x14ac:dyDescent="0.25">
      <c r="B2103" s="88" t="str">
        <v/>
      </c>
      <c r="C2103" s="88" t="str">
        <v/>
      </c>
      <c r="D2103" s="88" t="str">
        <v/>
      </c>
      <c r="F2103" s="88" t="str">
        <v/>
      </c>
      <c r="O2103" s="138">
        <v>25</v>
      </c>
      <c r="P2103" s="138" t="s">
        <v>216</v>
      </c>
      <c r="Q2103" s="138" t="s">
        <v>415</v>
      </c>
      <c r="R2103" s="138">
        <v>13</v>
      </c>
      <c r="S2103" s="138" t="s">
        <v>428</v>
      </c>
      <c r="T2103" s="138" t="s">
        <v>442</v>
      </c>
      <c r="U2103" s="139">
        <v>48.51</v>
      </c>
    </row>
    <row r="2104" spans="2:21" x14ac:dyDescent="0.25">
      <c r="B2104" s="88" t="str">
        <v/>
      </c>
      <c r="C2104" s="88" t="str">
        <v/>
      </c>
      <c r="D2104" s="88" t="str">
        <v/>
      </c>
      <c r="F2104" s="88" t="str">
        <v/>
      </c>
      <c r="O2104" s="138">
        <v>25</v>
      </c>
      <c r="P2104" s="138" t="s">
        <v>216</v>
      </c>
      <c r="Q2104" s="138" t="s">
        <v>415</v>
      </c>
      <c r="R2104" s="138">
        <v>14</v>
      </c>
      <c r="S2104" s="138" t="s">
        <v>429</v>
      </c>
      <c r="T2104" s="138" t="s">
        <v>443</v>
      </c>
      <c r="U2104" s="139">
        <v>45.7</v>
      </c>
    </row>
    <row r="2105" spans="2:21" x14ac:dyDescent="0.25">
      <c r="B2105" s="88" t="str">
        <v/>
      </c>
      <c r="C2105" s="88" t="str">
        <v/>
      </c>
      <c r="D2105" s="88" t="str">
        <v/>
      </c>
      <c r="F2105" s="88" t="str">
        <v/>
      </c>
      <c r="O2105" s="138">
        <v>25</v>
      </c>
      <c r="P2105" s="138" t="s">
        <v>216</v>
      </c>
      <c r="Q2105" s="138" t="s">
        <v>415</v>
      </c>
      <c r="R2105" s="138">
        <v>15</v>
      </c>
      <c r="S2105" s="138" t="s">
        <v>430</v>
      </c>
      <c r="T2105" s="138" t="s">
        <v>444</v>
      </c>
      <c r="U2105" s="138">
        <v>49.91</v>
      </c>
    </row>
    <row r="2106" spans="2:21" x14ac:dyDescent="0.25">
      <c r="B2106" s="88" t="str">
        <v/>
      </c>
      <c r="C2106" s="88" t="str">
        <v/>
      </c>
      <c r="D2106" s="88" t="str">
        <v/>
      </c>
      <c r="F2106" s="88" t="str">
        <v/>
      </c>
      <c r="O2106" s="138">
        <v>25</v>
      </c>
      <c r="P2106" s="138" t="s">
        <v>216</v>
      </c>
      <c r="Q2106" s="138" t="s">
        <v>431</v>
      </c>
      <c r="R2106" s="138">
        <v>1</v>
      </c>
      <c r="S2106" s="138" t="s">
        <v>432</v>
      </c>
      <c r="T2106" s="138" t="s">
        <v>445</v>
      </c>
      <c r="U2106" s="138">
        <v>67.83</v>
      </c>
    </row>
    <row r="2107" spans="2:21" x14ac:dyDescent="0.25">
      <c r="B2107" s="88" t="str">
        <v/>
      </c>
      <c r="C2107" s="88" t="str">
        <v/>
      </c>
      <c r="D2107" s="88" t="str">
        <v/>
      </c>
      <c r="F2107" s="88" t="str">
        <v/>
      </c>
      <c r="O2107" s="138">
        <v>25</v>
      </c>
      <c r="P2107" s="138" t="s">
        <v>216</v>
      </c>
      <c r="Q2107" s="138" t="s">
        <v>431</v>
      </c>
      <c r="R2107" s="138">
        <v>2</v>
      </c>
      <c r="S2107" s="138" t="s">
        <v>433</v>
      </c>
      <c r="T2107" s="138" t="s">
        <v>446</v>
      </c>
      <c r="U2107" s="138">
        <v>60.04</v>
      </c>
    </row>
    <row r="2108" spans="2:21" x14ac:dyDescent="0.25">
      <c r="B2108" s="88" t="str">
        <v/>
      </c>
      <c r="C2108" s="88" t="str">
        <v/>
      </c>
      <c r="D2108" s="88" t="str">
        <v/>
      </c>
      <c r="F2108" s="88" t="str">
        <v/>
      </c>
      <c r="O2108" s="138">
        <v>26</v>
      </c>
      <c r="P2108" s="138" t="s">
        <v>217</v>
      </c>
      <c r="Q2108" s="138" t="s">
        <v>415</v>
      </c>
      <c r="R2108" s="138">
        <v>1</v>
      </c>
      <c r="S2108" s="138" t="s">
        <v>416</v>
      </c>
      <c r="T2108" s="138" t="s">
        <v>434</v>
      </c>
      <c r="U2108" s="139">
        <v>53.75</v>
      </c>
    </row>
    <row r="2109" spans="2:21" x14ac:dyDescent="0.25">
      <c r="B2109" s="88" t="str">
        <v/>
      </c>
      <c r="C2109" s="88" t="str">
        <v/>
      </c>
      <c r="D2109" s="88" t="str">
        <v/>
      </c>
      <c r="F2109" s="88" t="str">
        <v/>
      </c>
      <c r="O2109" s="138">
        <v>26</v>
      </c>
      <c r="P2109" s="138" t="s">
        <v>217</v>
      </c>
      <c r="Q2109" s="138" t="s">
        <v>415</v>
      </c>
      <c r="R2109" s="138">
        <v>2</v>
      </c>
      <c r="S2109" s="138" t="s">
        <v>417</v>
      </c>
      <c r="T2109" s="138" t="s">
        <v>435</v>
      </c>
      <c r="U2109" s="139">
        <v>49.85</v>
      </c>
    </row>
    <row r="2110" spans="2:21" x14ac:dyDescent="0.25">
      <c r="B2110" s="88" t="str">
        <v/>
      </c>
      <c r="C2110" s="88" t="str">
        <v/>
      </c>
      <c r="D2110" s="88" t="str">
        <v/>
      </c>
      <c r="F2110" s="88" t="str">
        <v/>
      </c>
      <c r="O2110" s="138">
        <v>26</v>
      </c>
      <c r="P2110" s="138" t="s">
        <v>217</v>
      </c>
      <c r="Q2110" s="138" t="s">
        <v>415</v>
      </c>
      <c r="R2110" s="138">
        <v>3</v>
      </c>
      <c r="S2110" s="138" t="s">
        <v>418</v>
      </c>
      <c r="T2110" s="138" t="s">
        <v>252</v>
      </c>
      <c r="U2110" s="139">
        <v>64.97</v>
      </c>
    </row>
    <row r="2111" spans="2:21" x14ac:dyDescent="0.25">
      <c r="B2111" s="88" t="str">
        <v/>
      </c>
      <c r="C2111" s="88" t="str">
        <v/>
      </c>
      <c r="D2111" s="88" t="str">
        <v/>
      </c>
      <c r="F2111" s="88" t="str">
        <v/>
      </c>
      <c r="O2111" s="138">
        <v>26</v>
      </c>
      <c r="P2111" s="138" t="s">
        <v>217</v>
      </c>
      <c r="Q2111" s="138" t="s">
        <v>415</v>
      </c>
      <c r="R2111" s="138">
        <v>4</v>
      </c>
      <c r="S2111" s="138" t="s">
        <v>419</v>
      </c>
      <c r="T2111" s="138" t="s">
        <v>436</v>
      </c>
      <c r="U2111" s="139">
        <v>50.28</v>
      </c>
    </row>
    <row r="2112" spans="2:21" x14ac:dyDescent="0.25">
      <c r="B2112" s="88" t="str">
        <v/>
      </c>
      <c r="C2112" s="88" t="str">
        <v/>
      </c>
      <c r="D2112" s="88" t="str">
        <v/>
      </c>
      <c r="F2112" s="88" t="str">
        <v/>
      </c>
      <c r="O2112" s="138">
        <v>26</v>
      </c>
      <c r="P2112" s="138" t="s">
        <v>217</v>
      </c>
      <c r="Q2112" s="138" t="s">
        <v>415</v>
      </c>
      <c r="R2112" s="138">
        <v>5</v>
      </c>
      <c r="S2112" s="138" t="s">
        <v>420</v>
      </c>
      <c r="T2112" s="138" t="s">
        <v>252</v>
      </c>
      <c r="U2112" s="139">
        <v>65.930000000000007</v>
      </c>
    </row>
    <row r="2113" spans="2:21" x14ac:dyDescent="0.25">
      <c r="B2113" s="88" t="str">
        <v/>
      </c>
      <c r="C2113" s="88" t="str">
        <v/>
      </c>
      <c r="D2113" s="88" t="str">
        <v/>
      </c>
      <c r="F2113" s="88" t="str">
        <v/>
      </c>
      <c r="O2113" s="138">
        <v>26</v>
      </c>
      <c r="P2113" s="138" t="s">
        <v>217</v>
      </c>
      <c r="Q2113" s="138" t="s">
        <v>415</v>
      </c>
      <c r="R2113" s="138">
        <v>6</v>
      </c>
      <c r="S2113" s="138" t="s">
        <v>421</v>
      </c>
      <c r="T2113" s="138" t="s">
        <v>244</v>
      </c>
      <c r="U2113" s="139">
        <v>44.04</v>
      </c>
    </row>
    <row r="2114" spans="2:21" x14ac:dyDescent="0.25">
      <c r="B2114" s="88" t="str">
        <v/>
      </c>
      <c r="C2114" s="88" t="str">
        <v/>
      </c>
      <c r="D2114" s="88" t="str">
        <v/>
      </c>
      <c r="F2114" s="88" t="str">
        <v/>
      </c>
      <c r="O2114" s="138">
        <v>26</v>
      </c>
      <c r="P2114" s="138" t="s">
        <v>217</v>
      </c>
      <c r="Q2114" s="138" t="s">
        <v>415</v>
      </c>
      <c r="R2114" s="138">
        <v>7</v>
      </c>
      <c r="S2114" s="138" t="s">
        <v>422</v>
      </c>
      <c r="T2114" s="138" t="s">
        <v>437</v>
      </c>
      <c r="U2114" s="139">
        <v>71.569999999999993</v>
      </c>
    </row>
    <row r="2115" spans="2:21" x14ac:dyDescent="0.25">
      <c r="B2115" s="88" t="str">
        <v/>
      </c>
      <c r="C2115" s="88" t="str">
        <v/>
      </c>
      <c r="D2115" s="88" t="str">
        <v/>
      </c>
      <c r="F2115" s="88" t="str">
        <v/>
      </c>
      <c r="O2115" s="138">
        <v>26</v>
      </c>
      <c r="P2115" s="138" t="s">
        <v>217</v>
      </c>
      <c r="Q2115" s="138" t="s">
        <v>415</v>
      </c>
      <c r="R2115" s="138">
        <v>8</v>
      </c>
      <c r="S2115" s="138" t="s">
        <v>423</v>
      </c>
      <c r="T2115" s="138" t="s">
        <v>438</v>
      </c>
      <c r="U2115" s="139">
        <v>44.61</v>
      </c>
    </row>
    <row r="2116" spans="2:21" x14ac:dyDescent="0.25">
      <c r="B2116" s="88" t="str">
        <v/>
      </c>
      <c r="C2116" s="88" t="str">
        <v/>
      </c>
      <c r="D2116" s="88" t="str">
        <v/>
      </c>
      <c r="F2116" s="88" t="str">
        <v/>
      </c>
      <c r="O2116" s="138">
        <v>26</v>
      </c>
      <c r="P2116" s="138" t="s">
        <v>217</v>
      </c>
      <c r="Q2116" s="138" t="s">
        <v>415</v>
      </c>
      <c r="R2116" s="138">
        <v>9</v>
      </c>
      <c r="S2116" s="138" t="s">
        <v>424</v>
      </c>
      <c r="T2116" s="138" t="s">
        <v>246</v>
      </c>
      <c r="U2116" s="139">
        <v>48.9</v>
      </c>
    </row>
    <row r="2117" spans="2:21" x14ac:dyDescent="0.25">
      <c r="B2117" s="88" t="str">
        <v/>
      </c>
      <c r="C2117" s="88" t="str">
        <v/>
      </c>
      <c r="D2117" s="88" t="str">
        <v/>
      </c>
      <c r="F2117" s="88" t="str">
        <v/>
      </c>
      <c r="O2117" s="138">
        <v>26</v>
      </c>
      <c r="P2117" s="138" t="s">
        <v>217</v>
      </c>
      <c r="Q2117" s="138" t="s">
        <v>415</v>
      </c>
      <c r="R2117" s="138">
        <v>10</v>
      </c>
      <c r="S2117" s="138" t="s">
        <v>425</v>
      </c>
      <c r="T2117" s="138" t="s">
        <v>439</v>
      </c>
      <c r="U2117" s="139">
        <v>59.65</v>
      </c>
    </row>
    <row r="2118" spans="2:21" x14ac:dyDescent="0.25">
      <c r="B2118" s="88" t="str">
        <v/>
      </c>
      <c r="C2118" s="88" t="str">
        <v/>
      </c>
      <c r="D2118" s="88" t="str">
        <v/>
      </c>
      <c r="F2118" s="88" t="str">
        <v/>
      </c>
      <c r="O2118" s="138">
        <v>26</v>
      </c>
      <c r="P2118" s="138" t="s">
        <v>217</v>
      </c>
      <c r="Q2118" s="138" t="s">
        <v>415</v>
      </c>
      <c r="R2118" s="138">
        <v>11</v>
      </c>
      <c r="S2118" s="138" t="s">
        <v>426</v>
      </c>
      <c r="T2118" s="138" t="s">
        <v>440</v>
      </c>
      <c r="U2118" s="139">
        <v>46.92</v>
      </c>
    </row>
    <row r="2119" spans="2:21" x14ac:dyDescent="0.25">
      <c r="B2119" s="88" t="str">
        <v/>
      </c>
      <c r="C2119" s="88" t="str">
        <v/>
      </c>
      <c r="D2119" s="88" t="str">
        <v/>
      </c>
      <c r="F2119" s="88" t="str">
        <v/>
      </c>
      <c r="O2119" s="138">
        <v>26</v>
      </c>
      <c r="P2119" s="138" t="s">
        <v>217</v>
      </c>
      <c r="Q2119" s="138" t="s">
        <v>415</v>
      </c>
      <c r="R2119" s="138">
        <v>12</v>
      </c>
      <c r="S2119" s="138" t="s">
        <v>427</v>
      </c>
      <c r="T2119" s="138" t="s">
        <v>441</v>
      </c>
      <c r="U2119" s="139">
        <v>51.54</v>
      </c>
    </row>
    <row r="2120" spans="2:21" x14ac:dyDescent="0.25">
      <c r="B2120" s="88" t="str">
        <v/>
      </c>
      <c r="C2120" s="88" t="str">
        <v/>
      </c>
      <c r="D2120" s="88" t="str">
        <v/>
      </c>
      <c r="F2120" s="88" t="str">
        <v/>
      </c>
      <c r="O2120" s="138">
        <v>26</v>
      </c>
      <c r="P2120" s="138" t="s">
        <v>217</v>
      </c>
      <c r="Q2120" s="138" t="s">
        <v>415</v>
      </c>
      <c r="R2120" s="138">
        <v>13</v>
      </c>
      <c r="S2120" s="138" t="s">
        <v>428</v>
      </c>
      <c r="T2120" s="138" t="s">
        <v>442</v>
      </c>
      <c r="U2120" s="139">
        <v>48.51</v>
      </c>
    </row>
    <row r="2121" spans="2:21" x14ac:dyDescent="0.25">
      <c r="B2121" s="88" t="str">
        <v/>
      </c>
      <c r="C2121" s="88" t="str">
        <v/>
      </c>
      <c r="D2121" s="88" t="str">
        <v/>
      </c>
      <c r="F2121" s="88" t="str">
        <v/>
      </c>
      <c r="O2121" s="138">
        <v>26</v>
      </c>
      <c r="P2121" s="138" t="s">
        <v>217</v>
      </c>
      <c r="Q2121" s="138" t="s">
        <v>415</v>
      </c>
      <c r="R2121" s="138">
        <v>14</v>
      </c>
      <c r="S2121" s="138" t="s">
        <v>429</v>
      </c>
      <c r="T2121" s="138" t="s">
        <v>443</v>
      </c>
      <c r="U2121" s="139">
        <v>45.7</v>
      </c>
    </row>
    <row r="2122" spans="2:21" x14ac:dyDescent="0.25">
      <c r="B2122" s="88" t="str">
        <v/>
      </c>
      <c r="C2122" s="88" t="str">
        <v/>
      </c>
      <c r="D2122" s="88" t="str">
        <v/>
      </c>
      <c r="F2122" s="88" t="str">
        <v/>
      </c>
      <c r="O2122" s="138">
        <v>26</v>
      </c>
      <c r="P2122" s="138" t="s">
        <v>217</v>
      </c>
      <c r="Q2122" s="138" t="s">
        <v>415</v>
      </c>
      <c r="R2122" s="138">
        <v>15</v>
      </c>
      <c r="S2122" s="138" t="s">
        <v>430</v>
      </c>
      <c r="T2122" s="138" t="s">
        <v>444</v>
      </c>
      <c r="U2122" s="138">
        <v>49.91</v>
      </c>
    </row>
    <row r="2123" spans="2:21" x14ac:dyDescent="0.25">
      <c r="B2123" s="88" t="str">
        <v/>
      </c>
      <c r="C2123" s="88" t="str">
        <v/>
      </c>
      <c r="D2123" s="88" t="str">
        <v/>
      </c>
      <c r="F2123" s="88" t="str">
        <v/>
      </c>
      <c r="O2123" s="138">
        <v>26</v>
      </c>
      <c r="P2123" s="138" t="s">
        <v>217</v>
      </c>
      <c r="Q2123" s="138" t="s">
        <v>431</v>
      </c>
      <c r="R2123" s="138">
        <v>1</v>
      </c>
      <c r="S2123" s="138" t="s">
        <v>432</v>
      </c>
      <c r="T2123" s="138" t="s">
        <v>445</v>
      </c>
      <c r="U2123" s="138">
        <v>67.83</v>
      </c>
    </row>
    <row r="2124" spans="2:21" x14ac:dyDescent="0.25">
      <c r="B2124" s="88" t="str">
        <v/>
      </c>
      <c r="C2124" s="88" t="str">
        <v/>
      </c>
      <c r="D2124" s="88" t="str">
        <v/>
      </c>
      <c r="F2124" s="88" t="str">
        <v/>
      </c>
      <c r="O2124" s="138">
        <v>26</v>
      </c>
      <c r="P2124" s="138" t="s">
        <v>217</v>
      </c>
      <c r="Q2124" s="138" t="s">
        <v>431</v>
      </c>
      <c r="R2124" s="138">
        <v>2</v>
      </c>
      <c r="S2124" s="138" t="s">
        <v>433</v>
      </c>
      <c r="T2124" s="138" t="s">
        <v>446</v>
      </c>
      <c r="U2124" s="138">
        <v>60.04</v>
      </c>
    </row>
    <row r="2125" spans="2:21" x14ac:dyDescent="0.25">
      <c r="B2125" s="88" t="str">
        <v/>
      </c>
      <c r="C2125" s="88" t="str">
        <v/>
      </c>
      <c r="D2125" s="88" t="str">
        <v/>
      </c>
      <c r="F2125" s="88" t="str">
        <v/>
      </c>
      <c r="O2125" s="138">
        <v>27</v>
      </c>
      <c r="P2125" s="138" t="s">
        <v>218</v>
      </c>
      <c r="Q2125" s="138" t="s">
        <v>415</v>
      </c>
      <c r="R2125" s="138">
        <v>1</v>
      </c>
      <c r="S2125" s="138" t="s">
        <v>416</v>
      </c>
      <c r="T2125" s="138" t="s">
        <v>434</v>
      </c>
      <c r="U2125" s="139">
        <v>53.75</v>
      </c>
    </row>
    <row r="2126" spans="2:21" x14ac:dyDescent="0.25">
      <c r="B2126" s="88" t="str">
        <v/>
      </c>
      <c r="C2126" s="88" t="str">
        <v/>
      </c>
      <c r="D2126" s="88" t="str">
        <v/>
      </c>
      <c r="F2126" s="88" t="str">
        <v/>
      </c>
      <c r="O2126" s="138">
        <v>27</v>
      </c>
      <c r="P2126" s="138" t="s">
        <v>218</v>
      </c>
      <c r="Q2126" s="138" t="s">
        <v>415</v>
      </c>
      <c r="R2126" s="138">
        <v>2</v>
      </c>
      <c r="S2126" s="138" t="s">
        <v>417</v>
      </c>
      <c r="T2126" s="138" t="s">
        <v>435</v>
      </c>
      <c r="U2126" s="139">
        <v>49.85</v>
      </c>
    </row>
    <row r="2127" spans="2:21" x14ac:dyDescent="0.25">
      <c r="B2127" s="88" t="str">
        <v/>
      </c>
      <c r="C2127" s="88" t="str">
        <v/>
      </c>
      <c r="D2127" s="88" t="str">
        <v/>
      </c>
      <c r="F2127" s="88" t="str">
        <v/>
      </c>
      <c r="O2127" s="138">
        <v>27</v>
      </c>
      <c r="P2127" s="138" t="s">
        <v>218</v>
      </c>
      <c r="Q2127" s="138" t="s">
        <v>415</v>
      </c>
      <c r="R2127" s="138">
        <v>3</v>
      </c>
      <c r="S2127" s="138" t="s">
        <v>418</v>
      </c>
      <c r="T2127" s="138" t="s">
        <v>252</v>
      </c>
      <c r="U2127" s="139">
        <v>64.97</v>
      </c>
    </row>
    <row r="2128" spans="2:21" x14ac:dyDescent="0.25">
      <c r="B2128" s="88" t="str">
        <v/>
      </c>
      <c r="C2128" s="88" t="str">
        <v/>
      </c>
      <c r="D2128" s="88" t="str">
        <v/>
      </c>
      <c r="F2128" s="88" t="str">
        <v/>
      </c>
      <c r="O2128" s="138">
        <v>27</v>
      </c>
      <c r="P2128" s="138" t="s">
        <v>218</v>
      </c>
      <c r="Q2128" s="138" t="s">
        <v>415</v>
      </c>
      <c r="R2128" s="138">
        <v>4</v>
      </c>
      <c r="S2128" s="138" t="s">
        <v>419</v>
      </c>
      <c r="T2128" s="138" t="s">
        <v>436</v>
      </c>
      <c r="U2128" s="139">
        <v>50.28</v>
      </c>
    </row>
    <row r="2129" spans="2:21" x14ac:dyDescent="0.25">
      <c r="B2129" s="88" t="str">
        <v/>
      </c>
      <c r="C2129" s="88" t="str">
        <v/>
      </c>
      <c r="D2129" s="88" t="str">
        <v/>
      </c>
      <c r="F2129" s="88" t="str">
        <v/>
      </c>
      <c r="O2129" s="138">
        <v>27</v>
      </c>
      <c r="P2129" s="138" t="s">
        <v>218</v>
      </c>
      <c r="Q2129" s="138" t="s">
        <v>415</v>
      </c>
      <c r="R2129" s="138">
        <v>5</v>
      </c>
      <c r="S2129" s="138" t="s">
        <v>420</v>
      </c>
      <c r="T2129" s="138" t="s">
        <v>252</v>
      </c>
      <c r="U2129" s="139">
        <v>65.930000000000007</v>
      </c>
    </row>
    <row r="2130" spans="2:21" x14ac:dyDescent="0.25">
      <c r="B2130" s="88" t="str">
        <v/>
      </c>
      <c r="C2130" s="88" t="str">
        <v/>
      </c>
      <c r="D2130" s="88" t="str">
        <v/>
      </c>
      <c r="F2130" s="88" t="str">
        <v/>
      </c>
      <c r="O2130" s="138">
        <v>27</v>
      </c>
      <c r="P2130" s="138" t="s">
        <v>218</v>
      </c>
      <c r="Q2130" s="138" t="s">
        <v>415</v>
      </c>
      <c r="R2130" s="138">
        <v>6</v>
      </c>
      <c r="S2130" s="138" t="s">
        <v>421</v>
      </c>
      <c r="T2130" s="138" t="s">
        <v>244</v>
      </c>
      <c r="U2130" s="139">
        <v>44.04</v>
      </c>
    </row>
    <row r="2131" spans="2:21" x14ac:dyDescent="0.25">
      <c r="B2131" s="88" t="str">
        <v/>
      </c>
      <c r="C2131" s="88" t="str">
        <v/>
      </c>
      <c r="D2131" s="88" t="str">
        <v/>
      </c>
      <c r="F2131" s="88" t="str">
        <v/>
      </c>
      <c r="O2131" s="138">
        <v>27</v>
      </c>
      <c r="P2131" s="138" t="s">
        <v>218</v>
      </c>
      <c r="Q2131" s="138" t="s">
        <v>415</v>
      </c>
      <c r="R2131" s="138">
        <v>7</v>
      </c>
      <c r="S2131" s="138" t="s">
        <v>422</v>
      </c>
      <c r="T2131" s="138" t="s">
        <v>437</v>
      </c>
      <c r="U2131" s="139">
        <v>71.569999999999993</v>
      </c>
    </row>
    <row r="2132" spans="2:21" x14ac:dyDescent="0.25">
      <c r="B2132" s="88" t="str">
        <v/>
      </c>
      <c r="C2132" s="88" t="str">
        <v/>
      </c>
      <c r="D2132" s="88" t="str">
        <v/>
      </c>
      <c r="F2132" s="88" t="str">
        <v/>
      </c>
      <c r="O2132" s="138">
        <v>27</v>
      </c>
      <c r="P2132" s="138" t="s">
        <v>218</v>
      </c>
      <c r="Q2132" s="138" t="s">
        <v>415</v>
      </c>
      <c r="R2132" s="138">
        <v>8</v>
      </c>
      <c r="S2132" s="138" t="s">
        <v>423</v>
      </c>
      <c r="T2132" s="138" t="s">
        <v>438</v>
      </c>
      <c r="U2132" s="139">
        <v>44.61</v>
      </c>
    </row>
    <row r="2133" spans="2:21" x14ac:dyDescent="0.25">
      <c r="B2133" s="88" t="str">
        <v/>
      </c>
      <c r="C2133" s="88" t="str">
        <v/>
      </c>
      <c r="D2133" s="88" t="str">
        <v/>
      </c>
      <c r="F2133" s="88" t="str">
        <v/>
      </c>
      <c r="O2133" s="138">
        <v>27</v>
      </c>
      <c r="P2133" s="138" t="s">
        <v>218</v>
      </c>
      <c r="Q2133" s="138" t="s">
        <v>415</v>
      </c>
      <c r="R2133" s="138">
        <v>9</v>
      </c>
      <c r="S2133" s="138" t="s">
        <v>424</v>
      </c>
      <c r="T2133" s="138" t="s">
        <v>246</v>
      </c>
      <c r="U2133" s="139">
        <v>48.9</v>
      </c>
    </row>
    <row r="2134" spans="2:21" x14ac:dyDescent="0.25">
      <c r="B2134" s="88" t="str">
        <v/>
      </c>
      <c r="C2134" s="88" t="str">
        <v/>
      </c>
      <c r="D2134" s="88" t="str">
        <v/>
      </c>
      <c r="F2134" s="88" t="str">
        <v/>
      </c>
      <c r="O2134" s="138">
        <v>27</v>
      </c>
      <c r="P2134" s="138" t="s">
        <v>218</v>
      </c>
      <c r="Q2134" s="138" t="s">
        <v>415</v>
      </c>
      <c r="R2134" s="138">
        <v>10</v>
      </c>
      <c r="S2134" s="138" t="s">
        <v>425</v>
      </c>
      <c r="T2134" s="138" t="s">
        <v>439</v>
      </c>
      <c r="U2134" s="139">
        <v>59.65</v>
      </c>
    </row>
    <row r="2135" spans="2:21" x14ac:dyDescent="0.25">
      <c r="B2135" s="88" t="str">
        <v/>
      </c>
      <c r="C2135" s="88" t="str">
        <v/>
      </c>
      <c r="D2135" s="88" t="str">
        <v/>
      </c>
      <c r="F2135" s="88" t="str">
        <v/>
      </c>
      <c r="O2135" s="138">
        <v>27</v>
      </c>
      <c r="P2135" s="138" t="s">
        <v>218</v>
      </c>
      <c r="Q2135" s="138" t="s">
        <v>415</v>
      </c>
      <c r="R2135" s="138">
        <v>11</v>
      </c>
      <c r="S2135" s="138" t="s">
        <v>426</v>
      </c>
      <c r="T2135" s="138" t="s">
        <v>440</v>
      </c>
      <c r="U2135" s="139">
        <v>46.92</v>
      </c>
    </row>
    <row r="2136" spans="2:21" x14ac:dyDescent="0.25">
      <c r="B2136" s="88" t="str">
        <v/>
      </c>
      <c r="C2136" s="88" t="str">
        <v/>
      </c>
      <c r="D2136" s="88" t="str">
        <v/>
      </c>
      <c r="F2136" s="88" t="str">
        <v/>
      </c>
      <c r="O2136" s="138">
        <v>27</v>
      </c>
      <c r="P2136" s="138" t="s">
        <v>218</v>
      </c>
      <c r="Q2136" s="138" t="s">
        <v>415</v>
      </c>
      <c r="R2136" s="138">
        <v>12</v>
      </c>
      <c r="S2136" s="138" t="s">
        <v>427</v>
      </c>
      <c r="T2136" s="138" t="s">
        <v>441</v>
      </c>
      <c r="U2136" s="139">
        <v>51.54</v>
      </c>
    </row>
    <row r="2137" spans="2:21" x14ac:dyDescent="0.25">
      <c r="B2137" s="88" t="str">
        <v/>
      </c>
      <c r="C2137" s="88" t="str">
        <v/>
      </c>
      <c r="D2137" s="88" t="str">
        <v/>
      </c>
      <c r="F2137" s="88" t="str">
        <v/>
      </c>
      <c r="O2137" s="138">
        <v>27</v>
      </c>
      <c r="P2137" s="138" t="s">
        <v>218</v>
      </c>
      <c r="Q2137" s="138" t="s">
        <v>415</v>
      </c>
      <c r="R2137" s="138">
        <v>13</v>
      </c>
      <c r="S2137" s="138" t="s">
        <v>428</v>
      </c>
      <c r="T2137" s="138" t="s">
        <v>442</v>
      </c>
      <c r="U2137" s="139">
        <v>48.51</v>
      </c>
    </row>
    <row r="2138" spans="2:21" x14ac:dyDescent="0.25">
      <c r="B2138" s="88" t="str">
        <v/>
      </c>
      <c r="C2138" s="88" t="str">
        <v/>
      </c>
      <c r="D2138" s="88" t="str">
        <v/>
      </c>
      <c r="F2138" s="88" t="str">
        <v/>
      </c>
      <c r="O2138" s="138">
        <v>27</v>
      </c>
      <c r="P2138" s="138" t="s">
        <v>218</v>
      </c>
      <c r="Q2138" s="138" t="s">
        <v>415</v>
      </c>
      <c r="R2138" s="138">
        <v>14</v>
      </c>
      <c r="S2138" s="138" t="s">
        <v>429</v>
      </c>
      <c r="T2138" s="138" t="s">
        <v>443</v>
      </c>
      <c r="U2138" s="139">
        <v>45.7</v>
      </c>
    </row>
    <row r="2139" spans="2:21" x14ac:dyDescent="0.25">
      <c r="B2139" s="88" t="str">
        <v/>
      </c>
      <c r="C2139" s="88" t="str">
        <v/>
      </c>
      <c r="D2139" s="88" t="str">
        <v/>
      </c>
      <c r="F2139" s="88" t="str">
        <v/>
      </c>
      <c r="O2139" s="138">
        <v>27</v>
      </c>
      <c r="P2139" s="138" t="s">
        <v>218</v>
      </c>
      <c r="Q2139" s="138" t="s">
        <v>415</v>
      </c>
      <c r="R2139" s="138">
        <v>15</v>
      </c>
      <c r="S2139" s="138" t="s">
        <v>430</v>
      </c>
      <c r="T2139" s="138" t="s">
        <v>444</v>
      </c>
      <c r="U2139" s="138">
        <v>49.91</v>
      </c>
    </row>
    <row r="2140" spans="2:21" x14ac:dyDescent="0.25">
      <c r="B2140" s="88" t="str">
        <v/>
      </c>
      <c r="C2140" s="88" t="str">
        <v/>
      </c>
      <c r="D2140" s="88" t="str">
        <v/>
      </c>
      <c r="F2140" s="88" t="str">
        <v/>
      </c>
      <c r="O2140" s="138">
        <v>27</v>
      </c>
      <c r="P2140" s="138" t="s">
        <v>218</v>
      </c>
      <c r="Q2140" s="138" t="s">
        <v>431</v>
      </c>
      <c r="R2140" s="138">
        <v>1</v>
      </c>
      <c r="S2140" s="138" t="s">
        <v>432</v>
      </c>
      <c r="T2140" s="138" t="s">
        <v>445</v>
      </c>
      <c r="U2140" s="138">
        <v>67.83</v>
      </c>
    </row>
    <row r="2141" spans="2:21" x14ac:dyDescent="0.25">
      <c r="B2141" s="88" t="str">
        <v/>
      </c>
      <c r="C2141" s="88" t="str">
        <v/>
      </c>
      <c r="D2141" s="88" t="str">
        <v/>
      </c>
      <c r="F2141" s="88" t="str">
        <v/>
      </c>
      <c r="O2141" s="138">
        <v>27</v>
      </c>
      <c r="P2141" s="138" t="s">
        <v>218</v>
      </c>
      <c r="Q2141" s="138" t="s">
        <v>431</v>
      </c>
      <c r="R2141" s="138">
        <v>2</v>
      </c>
      <c r="S2141" s="138" t="s">
        <v>433</v>
      </c>
      <c r="T2141" s="138" t="s">
        <v>446</v>
      </c>
      <c r="U2141" s="138">
        <v>60.04</v>
      </c>
    </row>
    <row r="2142" spans="2:21" x14ac:dyDescent="0.25">
      <c r="B2142" s="88" t="str">
        <v/>
      </c>
      <c r="C2142" s="88" t="str">
        <v/>
      </c>
      <c r="D2142" s="88" t="str">
        <v/>
      </c>
      <c r="F2142" s="88" t="str">
        <v/>
      </c>
      <c r="O2142" s="138">
        <v>28</v>
      </c>
      <c r="P2142" s="138" t="s">
        <v>219</v>
      </c>
      <c r="Q2142" s="138" t="s">
        <v>415</v>
      </c>
      <c r="R2142" s="138">
        <v>1</v>
      </c>
      <c r="S2142" s="138" t="s">
        <v>416</v>
      </c>
      <c r="T2142" s="138" t="s">
        <v>434</v>
      </c>
      <c r="U2142" s="139">
        <v>53.75</v>
      </c>
    </row>
    <row r="2143" spans="2:21" x14ac:dyDescent="0.25">
      <c r="B2143" s="88" t="str">
        <v/>
      </c>
      <c r="C2143" s="88" t="str">
        <v/>
      </c>
      <c r="D2143" s="88" t="str">
        <v/>
      </c>
      <c r="F2143" s="88" t="str">
        <v/>
      </c>
      <c r="O2143" s="138">
        <v>28</v>
      </c>
      <c r="P2143" s="138" t="s">
        <v>219</v>
      </c>
      <c r="Q2143" s="138" t="s">
        <v>415</v>
      </c>
      <c r="R2143" s="138">
        <v>2</v>
      </c>
      <c r="S2143" s="138" t="s">
        <v>417</v>
      </c>
      <c r="T2143" s="138" t="s">
        <v>435</v>
      </c>
      <c r="U2143" s="139">
        <v>49.85</v>
      </c>
    </row>
    <row r="2144" spans="2:21" x14ac:dyDescent="0.25">
      <c r="B2144" s="88" t="str">
        <v/>
      </c>
      <c r="C2144" s="88" t="str">
        <v/>
      </c>
      <c r="D2144" s="88" t="str">
        <v/>
      </c>
      <c r="F2144" s="88" t="str">
        <v/>
      </c>
      <c r="O2144" s="138">
        <v>28</v>
      </c>
      <c r="P2144" s="138" t="s">
        <v>219</v>
      </c>
      <c r="Q2144" s="138" t="s">
        <v>415</v>
      </c>
      <c r="R2144" s="138">
        <v>3</v>
      </c>
      <c r="S2144" s="138" t="s">
        <v>418</v>
      </c>
      <c r="T2144" s="138" t="s">
        <v>252</v>
      </c>
      <c r="U2144" s="139">
        <v>64.97</v>
      </c>
    </row>
    <row r="2145" spans="2:21" x14ac:dyDescent="0.25">
      <c r="B2145" s="88" t="str">
        <v/>
      </c>
      <c r="C2145" s="88" t="str">
        <v/>
      </c>
      <c r="D2145" s="88" t="str">
        <v/>
      </c>
      <c r="F2145" s="88" t="str">
        <v/>
      </c>
      <c r="O2145" s="138">
        <v>28</v>
      </c>
      <c r="P2145" s="138" t="s">
        <v>219</v>
      </c>
      <c r="Q2145" s="138" t="s">
        <v>415</v>
      </c>
      <c r="R2145" s="138">
        <v>4</v>
      </c>
      <c r="S2145" s="138" t="s">
        <v>419</v>
      </c>
      <c r="T2145" s="138" t="s">
        <v>436</v>
      </c>
      <c r="U2145" s="139">
        <v>50.28</v>
      </c>
    </row>
    <row r="2146" spans="2:21" x14ac:dyDescent="0.25">
      <c r="B2146" s="88" t="str">
        <v/>
      </c>
      <c r="C2146" s="88" t="str">
        <v/>
      </c>
      <c r="D2146" s="88" t="str">
        <v/>
      </c>
      <c r="F2146" s="88" t="str">
        <v/>
      </c>
      <c r="O2146" s="138">
        <v>28</v>
      </c>
      <c r="P2146" s="138" t="s">
        <v>219</v>
      </c>
      <c r="Q2146" s="138" t="s">
        <v>415</v>
      </c>
      <c r="R2146" s="138">
        <v>5</v>
      </c>
      <c r="S2146" s="138" t="s">
        <v>420</v>
      </c>
      <c r="T2146" s="138" t="s">
        <v>252</v>
      </c>
      <c r="U2146" s="139">
        <v>65.930000000000007</v>
      </c>
    </row>
    <row r="2147" spans="2:21" x14ac:dyDescent="0.25">
      <c r="B2147" s="88" t="str">
        <v/>
      </c>
      <c r="C2147" s="88" t="str">
        <v/>
      </c>
      <c r="D2147" s="88" t="str">
        <v/>
      </c>
      <c r="F2147" s="88" t="str">
        <v/>
      </c>
      <c r="O2147" s="138">
        <v>28</v>
      </c>
      <c r="P2147" s="138" t="s">
        <v>219</v>
      </c>
      <c r="Q2147" s="138" t="s">
        <v>415</v>
      </c>
      <c r="R2147" s="138">
        <v>6</v>
      </c>
      <c r="S2147" s="138" t="s">
        <v>421</v>
      </c>
      <c r="T2147" s="138" t="s">
        <v>244</v>
      </c>
      <c r="U2147" s="139">
        <v>44.04</v>
      </c>
    </row>
    <row r="2148" spans="2:21" x14ac:dyDescent="0.25">
      <c r="B2148" s="88" t="str">
        <v/>
      </c>
      <c r="C2148" s="88" t="str">
        <v/>
      </c>
      <c r="D2148" s="88" t="str">
        <v/>
      </c>
      <c r="F2148" s="88" t="str">
        <v/>
      </c>
      <c r="O2148" s="138">
        <v>28</v>
      </c>
      <c r="P2148" s="138" t="s">
        <v>219</v>
      </c>
      <c r="Q2148" s="138" t="s">
        <v>415</v>
      </c>
      <c r="R2148" s="138">
        <v>7</v>
      </c>
      <c r="S2148" s="138" t="s">
        <v>422</v>
      </c>
      <c r="T2148" s="138" t="s">
        <v>437</v>
      </c>
      <c r="U2148" s="139">
        <v>71.569999999999993</v>
      </c>
    </row>
    <row r="2149" spans="2:21" x14ac:dyDescent="0.25">
      <c r="B2149" s="88" t="str">
        <v/>
      </c>
      <c r="C2149" s="88" t="str">
        <v/>
      </c>
      <c r="D2149" s="88" t="str">
        <v/>
      </c>
      <c r="F2149" s="88" t="str">
        <v/>
      </c>
      <c r="O2149" s="138">
        <v>28</v>
      </c>
      <c r="P2149" s="138" t="s">
        <v>219</v>
      </c>
      <c r="Q2149" s="138" t="s">
        <v>415</v>
      </c>
      <c r="R2149" s="138">
        <v>8</v>
      </c>
      <c r="S2149" s="138" t="s">
        <v>423</v>
      </c>
      <c r="T2149" s="138" t="s">
        <v>438</v>
      </c>
      <c r="U2149" s="139">
        <v>44.61</v>
      </c>
    </row>
    <row r="2150" spans="2:21" x14ac:dyDescent="0.25">
      <c r="B2150" s="88" t="str">
        <v/>
      </c>
      <c r="C2150" s="88" t="str">
        <v/>
      </c>
      <c r="D2150" s="88" t="str">
        <v/>
      </c>
      <c r="F2150" s="88" t="str">
        <v/>
      </c>
      <c r="O2150" s="138">
        <v>28</v>
      </c>
      <c r="P2150" s="138" t="s">
        <v>219</v>
      </c>
      <c r="Q2150" s="138" t="s">
        <v>415</v>
      </c>
      <c r="R2150" s="138">
        <v>9</v>
      </c>
      <c r="S2150" s="138" t="s">
        <v>424</v>
      </c>
      <c r="T2150" s="138" t="s">
        <v>246</v>
      </c>
      <c r="U2150" s="139">
        <v>48.9</v>
      </c>
    </row>
    <row r="2151" spans="2:21" x14ac:dyDescent="0.25">
      <c r="B2151" s="88" t="str">
        <v/>
      </c>
      <c r="C2151" s="88" t="str">
        <v/>
      </c>
      <c r="D2151" s="88" t="str">
        <v/>
      </c>
      <c r="F2151" s="88" t="str">
        <v/>
      </c>
      <c r="O2151" s="138">
        <v>28</v>
      </c>
      <c r="P2151" s="138" t="s">
        <v>219</v>
      </c>
      <c r="Q2151" s="138" t="s">
        <v>415</v>
      </c>
      <c r="R2151" s="138">
        <v>10</v>
      </c>
      <c r="S2151" s="138" t="s">
        <v>425</v>
      </c>
      <c r="T2151" s="138" t="s">
        <v>439</v>
      </c>
      <c r="U2151" s="139">
        <v>59.65</v>
      </c>
    </row>
    <row r="2152" spans="2:21" x14ac:dyDescent="0.25">
      <c r="B2152" s="88" t="str">
        <v/>
      </c>
      <c r="C2152" s="88" t="str">
        <v/>
      </c>
      <c r="D2152" s="88" t="str">
        <v/>
      </c>
      <c r="F2152" s="88" t="str">
        <v/>
      </c>
      <c r="O2152" s="138">
        <v>28</v>
      </c>
      <c r="P2152" s="138" t="s">
        <v>219</v>
      </c>
      <c r="Q2152" s="138" t="s">
        <v>415</v>
      </c>
      <c r="R2152" s="138">
        <v>11</v>
      </c>
      <c r="S2152" s="138" t="s">
        <v>426</v>
      </c>
      <c r="T2152" s="138" t="s">
        <v>440</v>
      </c>
      <c r="U2152" s="139">
        <v>46.92</v>
      </c>
    </row>
    <row r="2153" spans="2:21" x14ac:dyDescent="0.25">
      <c r="B2153" s="88" t="str">
        <v/>
      </c>
      <c r="C2153" s="88" t="str">
        <v/>
      </c>
      <c r="D2153" s="88" t="str">
        <v/>
      </c>
      <c r="F2153" s="88" t="str">
        <v/>
      </c>
      <c r="O2153" s="138">
        <v>28</v>
      </c>
      <c r="P2153" s="138" t="s">
        <v>219</v>
      </c>
      <c r="Q2153" s="138" t="s">
        <v>415</v>
      </c>
      <c r="R2153" s="138">
        <v>12</v>
      </c>
      <c r="S2153" s="138" t="s">
        <v>427</v>
      </c>
      <c r="T2153" s="138" t="s">
        <v>441</v>
      </c>
      <c r="U2153" s="139">
        <v>51.54</v>
      </c>
    </row>
    <row r="2154" spans="2:21" x14ac:dyDescent="0.25">
      <c r="B2154" s="88" t="str">
        <v/>
      </c>
      <c r="C2154" s="88" t="str">
        <v/>
      </c>
      <c r="D2154" s="88" t="str">
        <v/>
      </c>
      <c r="F2154" s="88" t="str">
        <v/>
      </c>
      <c r="O2154" s="138">
        <v>28</v>
      </c>
      <c r="P2154" s="138" t="s">
        <v>219</v>
      </c>
      <c r="Q2154" s="138" t="s">
        <v>415</v>
      </c>
      <c r="R2154" s="138">
        <v>13</v>
      </c>
      <c r="S2154" s="138" t="s">
        <v>428</v>
      </c>
      <c r="T2154" s="138" t="s">
        <v>442</v>
      </c>
      <c r="U2154" s="139">
        <v>48.51</v>
      </c>
    </row>
    <row r="2155" spans="2:21" x14ac:dyDescent="0.25">
      <c r="B2155" s="88" t="str">
        <v/>
      </c>
      <c r="C2155" s="88" t="str">
        <v/>
      </c>
      <c r="D2155" s="88" t="str">
        <v/>
      </c>
      <c r="F2155" s="88" t="str">
        <v/>
      </c>
      <c r="O2155" s="138">
        <v>28</v>
      </c>
      <c r="P2155" s="138" t="s">
        <v>219</v>
      </c>
      <c r="Q2155" s="138" t="s">
        <v>415</v>
      </c>
      <c r="R2155" s="138">
        <v>14</v>
      </c>
      <c r="S2155" s="138" t="s">
        <v>429</v>
      </c>
      <c r="T2155" s="138" t="s">
        <v>443</v>
      </c>
      <c r="U2155" s="139">
        <v>45.7</v>
      </c>
    </row>
    <row r="2156" spans="2:21" x14ac:dyDescent="0.25">
      <c r="B2156" s="88" t="str">
        <v/>
      </c>
      <c r="C2156" s="88" t="str">
        <v/>
      </c>
      <c r="D2156" s="88" t="str">
        <v/>
      </c>
      <c r="F2156" s="88" t="str">
        <v/>
      </c>
      <c r="O2156" s="138">
        <v>28</v>
      </c>
      <c r="P2156" s="138" t="s">
        <v>219</v>
      </c>
      <c r="Q2156" s="138" t="s">
        <v>415</v>
      </c>
      <c r="R2156" s="138">
        <v>15</v>
      </c>
      <c r="S2156" s="138" t="s">
        <v>430</v>
      </c>
      <c r="T2156" s="138" t="s">
        <v>444</v>
      </c>
      <c r="U2156" s="138">
        <v>49.91</v>
      </c>
    </row>
    <row r="2157" spans="2:21" x14ac:dyDescent="0.25">
      <c r="B2157" s="88" t="str">
        <v/>
      </c>
      <c r="C2157" s="88" t="str">
        <v/>
      </c>
      <c r="D2157" s="88" t="str">
        <v/>
      </c>
      <c r="F2157" s="88" t="str">
        <v/>
      </c>
      <c r="O2157" s="138">
        <v>28</v>
      </c>
      <c r="P2157" s="138" t="s">
        <v>219</v>
      </c>
      <c r="Q2157" s="138" t="s">
        <v>431</v>
      </c>
      <c r="R2157" s="138">
        <v>1</v>
      </c>
      <c r="S2157" s="138" t="s">
        <v>432</v>
      </c>
      <c r="T2157" s="138" t="s">
        <v>445</v>
      </c>
      <c r="U2157" s="138">
        <v>67.83</v>
      </c>
    </row>
    <row r="2158" spans="2:21" x14ac:dyDescent="0.25">
      <c r="B2158" s="88" t="str">
        <v/>
      </c>
      <c r="C2158" s="88" t="str">
        <v/>
      </c>
      <c r="D2158" s="88" t="str">
        <v/>
      </c>
      <c r="F2158" s="88" t="str">
        <v/>
      </c>
      <c r="O2158" s="138">
        <v>28</v>
      </c>
      <c r="P2158" s="138" t="s">
        <v>219</v>
      </c>
      <c r="Q2158" s="138" t="s">
        <v>431</v>
      </c>
      <c r="R2158" s="138">
        <v>2</v>
      </c>
      <c r="S2158" s="138" t="s">
        <v>433</v>
      </c>
      <c r="T2158" s="138" t="s">
        <v>446</v>
      </c>
      <c r="U2158" s="138">
        <v>60.04</v>
      </c>
    </row>
    <row r="2159" spans="2:21" x14ac:dyDescent="0.25">
      <c r="B2159" s="88" t="str">
        <v/>
      </c>
      <c r="C2159" s="88" t="str">
        <v/>
      </c>
      <c r="D2159" s="88" t="str">
        <v/>
      </c>
      <c r="F2159" s="88" t="str">
        <v/>
      </c>
      <c r="O2159" s="138">
        <v>29</v>
      </c>
      <c r="P2159" s="138" t="s">
        <v>220</v>
      </c>
      <c r="Q2159" s="138" t="s">
        <v>415</v>
      </c>
      <c r="R2159" s="138">
        <v>1</v>
      </c>
      <c r="S2159" s="138" t="s">
        <v>416</v>
      </c>
      <c r="T2159" s="138" t="s">
        <v>434</v>
      </c>
      <c r="U2159" s="139">
        <v>53.75</v>
      </c>
    </row>
    <row r="2160" spans="2:21" x14ac:dyDescent="0.25">
      <c r="B2160" s="88" t="str">
        <v/>
      </c>
      <c r="C2160" s="88" t="str">
        <v/>
      </c>
      <c r="D2160" s="88" t="str">
        <v/>
      </c>
      <c r="F2160" s="88" t="str">
        <v/>
      </c>
      <c r="O2160" s="138">
        <v>29</v>
      </c>
      <c r="P2160" s="138" t="s">
        <v>220</v>
      </c>
      <c r="Q2160" s="138" t="s">
        <v>415</v>
      </c>
      <c r="R2160" s="138">
        <v>2</v>
      </c>
      <c r="S2160" s="138" t="s">
        <v>417</v>
      </c>
      <c r="T2160" s="138" t="s">
        <v>435</v>
      </c>
      <c r="U2160" s="139">
        <v>49.85</v>
      </c>
    </row>
    <row r="2161" spans="2:21" x14ac:dyDescent="0.25">
      <c r="B2161" s="88" t="str">
        <v/>
      </c>
      <c r="C2161" s="88" t="str">
        <v/>
      </c>
      <c r="D2161" s="88" t="str">
        <v/>
      </c>
      <c r="F2161" s="88" t="str">
        <v/>
      </c>
      <c r="O2161" s="138">
        <v>29</v>
      </c>
      <c r="P2161" s="138" t="s">
        <v>220</v>
      </c>
      <c r="Q2161" s="138" t="s">
        <v>415</v>
      </c>
      <c r="R2161" s="138">
        <v>3</v>
      </c>
      <c r="S2161" s="138" t="s">
        <v>418</v>
      </c>
      <c r="T2161" s="138" t="s">
        <v>252</v>
      </c>
      <c r="U2161" s="139">
        <v>64.97</v>
      </c>
    </row>
    <row r="2162" spans="2:21" x14ac:dyDescent="0.25">
      <c r="B2162" s="88" t="str">
        <v/>
      </c>
      <c r="C2162" s="88" t="str">
        <v/>
      </c>
      <c r="D2162" s="88" t="str">
        <v/>
      </c>
      <c r="F2162" s="88" t="str">
        <v/>
      </c>
      <c r="O2162" s="138">
        <v>29</v>
      </c>
      <c r="P2162" s="138" t="s">
        <v>220</v>
      </c>
      <c r="Q2162" s="138" t="s">
        <v>415</v>
      </c>
      <c r="R2162" s="138">
        <v>4</v>
      </c>
      <c r="S2162" s="138" t="s">
        <v>419</v>
      </c>
      <c r="T2162" s="138" t="s">
        <v>436</v>
      </c>
      <c r="U2162" s="139">
        <v>50.28</v>
      </c>
    </row>
    <row r="2163" spans="2:21" x14ac:dyDescent="0.25">
      <c r="B2163" s="88" t="str">
        <v/>
      </c>
      <c r="C2163" s="88" t="str">
        <v/>
      </c>
      <c r="D2163" s="88" t="str">
        <v/>
      </c>
      <c r="F2163" s="88" t="str">
        <v/>
      </c>
      <c r="O2163" s="138">
        <v>29</v>
      </c>
      <c r="P2163" s="138" t="s">
        <v>220</v>
      </c>
      <c r="Q2163" s="138" t="s">
        <v>415</v>
      </c>
      <c r="R2163" s="138">
        <v>5</v>
      </c>
      <c r="S2163" s="138" t="s">
        <v>420</v>
      </c>
      <c r="T2163" s="138" t="s">
        <v>252</v>
      </c>
      <c r="U2163" s="139">
        <v>65.930000000000007</v>
      </c>
    </row>
    <row r="2164" spans="2:21" x14ac:dyDescent="0.25">
      <c r="B2164" s="88" t="str">
        <v/>
      </c>
      <c r="C2164" s="88" t="str">
        <v/>
      </c>
      <c r="D2164" s="88" t="str">
        <v/>
      </c>
      <c r="F2164" s="88" t="str">
        <v/>
      </c>
      <c r="O2164" s="138">
        <v>29</v>
      </c>
      <c r="P2164" s="138" t="s">
        <v>220</v>
      </c>
      <c r="Q2164" s="138" t="s">
        <v>415</v>
      </c>
      <c r="R2164" s="138">
        <v>6</v>
      </c>
      <c r="S2164" s="138" t="s">
        <v>421</v>
      </c>
      <c r="T2164" s="138" t="s">
        <v>244</v>
      </c>
      <c r="U2164" s="139">
        <v>44.04</v>
      </c>
    </row>
    <row r="2165" spans="2:21" x14ac:dyDescent="0.25">
      <c r="B2165" s="88" t="str">
        <v/>
      </c>
      <c r="C2165" s="88" t="str">
        <v/>
      </c>
      <c r="D2165" s="88" t="str">
        <v/>
      </c>
      <c r="F2165" s="88" t="str">
        <v/>
      </c>
      <c r="O2165" s="138">
        <v>29</v>
      </c>
      <c r="P2165" s="138" t="s">
        <v>220</v>
      </c>
      <c r="Q2165" s="138" t="s">
        <v>415</v>
      </c>
      <c r="R2165" s="138">
        <v>7</v>
      </c>
      <c r="S2165" s="138" t="s">
        <v>422</v>
      </c>
      <c r="T2165" s="138" t="s">
        <v>437</v>
      </c>
      <c r="U2165" s="139">
        <v>71.569999999999993</v>
      </c>
    </row>
    <row r="2166" spans="2:21" x14ac:dyDescent="0.25">
      <c r="B2166" s="88" t="str">
        <v/>
      </c>
      <c r="C2166" s="88" t="str">
        <v/>
      </c>
      <c r="D2166" s="88" t="str">
        <v/>
      </c>
      <c r="F2166" s="88" t="str">
        <v/>
      </c>
      <c r="O2166" s="138">
        <v>29</v>
      </c>
      <c r="P2166" s="138" t="s">
        <v>220</v>
      </c>
      <c r="Q2166" s="138" t="s">
        <v>415</v>
      </c>
      <c r="R2166" s="138">
        <v>8</v>
      </c>
      <c r="S2166" s="138" t="s">
        <v>423</v>
      </c>
      <c r="T2166" s="138" t="s">
        <v>438</v>
      </c>
      <c r="U2166" s="139">
        <v>44.61</v>
      </c>
    </row>
    <row r="2167" spans="2:21" x14ac:dyDescent="0.25">
      <c r="B2167" s="88" t="str">
        <v/>
      </c>
      <c r="C2167" s="88" t="str">
        <v/>
      </c>
      <c r="D2167" s="88" t="str">
        <v/>
      </c>
      <c r="F2167" s="88" t="str">
        <v/>
      </c>
      <c r="O2167" s="138">
        <v>29</v>
      </c>
      <c r="P2167" s="138" t="s">
        <v>220</v>
      </c>
      <c r="Q2167" s="138" t="s">
        <v>415</v>
      </c>
      <c r="R2167" s="138">
        <v>9</v>
      </c>
      <c r="S2167" s="138" t="s">
        <v>424</v>
      </c>
      <c r="T2167" s="138" t="s">
        <v>246</v>
      </c>
      <c r="U2167" s="139">
        <v>48.9</v>
      </c>
    </row>
    <row r="2168" spans="2:21" x14ac:dyDescent="0.25">
      <c r="B2168" s="88" t="str">
        <v/>
      </c>
      <c r="C2168" s="88" t="str">
        <v/>
      </c>
      <c r="D2168" s="88" t="str">
        <v/>
      </c>
      <c r="F2168" s="88" t="str">
        <v/>
      </c>
      <c r="O2168" s="138">
        <v>29</v>
      </c>
      <c r="P2168" s="138" t="s">
        <v>220</v>
      </c>
      <c r="Q2168" s="138" t="s">
        <v>415</v>
      </c>
      <c r="R2168" s="138">
        <v>10</v>
      </c>
      <c r="S2168" s="138" t="s">
        <v>425</v>
      </c>
      <c r="T2168" s="138" t="s">
        <v>439</v>
      </c>
      <c r="U2168" s="139">
        <v>59.65</v>
      </c>
    </row>
    <row r="2169" spans="2:21" x14ac:dyDescent="0.25">
      <c r="B2169" s="88" t="str">
        <v/>
      </c>
      <c r="C2169" s="88" t="str">
        <v/>
      </c>
      <c r="D2169" s="88" t="str">
        <v/>
      </c>
      <c r="F2169" s="88" t="str">
        <v/>
      </c>
      <c r="O2169" s="138">
        <v>29</v>
      </c>
      <c r="P2169" s="138" t="s">
        <v>220</v>
      </c>
      <c r="Q2169" s="138" t="s">
        <v>415</v>
      </c>
      <c r="R2169" s="138">
        <v>11</v>
      </c>
      <c r="S2169" s="138" t="s">
        <v>426</v>
      </c>
      <c r="T2169" s="138" t="s">
        <v>440</v>
      </c>
      <c r="U2169" s="139">
        <v>46.92</v>
      </c>
    </row>
    <row r="2170" spans="2:21" x14ac:dyDescent="0.25">
      <c r="B2170" s="88" t="str">
        <v/>
      </c>
      <c r="C2170" s="88" t="str">
        <v/>
      </c>
      <c r="D2170" s="88" t="str">
        <v/>
      </c>
      <c r="F2170" s="88" t="str">
        <v/>
      </c>
      <c r="O2170" s="138">
        <v>29</v>
      </c>
      <c r="P2170" s="138" t="s">
        <v>220</v>
      </c>
      <c r="Q2170" s="138" t="s">
        <v>415</v>
      </c>
      <c r="R2170" s="138">
        <v>12</v>
      </c>
      <c r="S2170" s="138" t="s">
        <v>427</v>
      </c>
      <c r="T2170" s="138" t="s">
        <v>441</v>
      </c>
      <c r="U2170" s="139">
        <v>51.54</v>
      </c>
    </row>
    <row r="2171" spans="2:21" x14ac:dyDescent="0.25">
      <c r="B2171" s="88" t="str">
        <v/>
      </c>
      <c r="C2171" s="88" t="str">
        <v/>
      </c>
      <c r="D2171" s="88" t="str">
        <v/>
      </c>
      <c r="F2171" s="88" t="str">
        <v/>
      </c>
      <c r="O2171" s="138">
        <v>29</v>
      </c>
      <c r="P2171" s="138" t="s">
        <v>220</v>
      </c>
      <c r="Q2171" s="138" t="s">
        <v>415</v>
      </c>
      <c r="R2171" s="138">
        <v>13</v>
      </c>
      <c r="S2171" s="138" t="s">
        <v>428</v>
      </c>
      <c r="T2171" s="138" t="s">
        <v>442</v>
      </c>
      <c r="U2171" s="139">
        <v>48.51</v>
      </c>
    </row>
    <row r="2172" spans="2:21" x14ac:dyDescent="0.25">
      <c r="B2172" s="88" t="str">
        <v/>
      </c>
      <c r="C2172" s="88" t="str">
        <v/>
      </c>
      <c r="D2172" s="88" t="str">
        <v/>
      </c>
      <c r="F2172" s="88" t="str">
        <v/>
      </c>
      <c r="O2172" s="138">
        <v>29</v>
      </c>
      <c r="P2172" s="138" t="s">
        <v>220</v>
      </c>
      <c r="Q2172" s="138" t="s">
        <v>415</v>
      </c>
      <c r="R2172" s="138">
        <v>14</v>
      </c>
      <c r="S2172" s="138" t="s">
        <v>429</v>
      </c>
      <c r="T2172" s="138" t="s">
        <v>443</v>
      </c>
      <c r="U2172" s="139">
        <v>45.7</v>
      </c>
    </row>
    <row r="2173" spans="2:21" x14ac:dyDescent="0.25">
      <c r="B2173" s="88" t="str">
        <v/>
      </c>
      <c r="C2173" s="88" t="str">
        <v/>
      </c>
      <c r="D2173" s="88" t="str">
        <v/>
      </c>
      <c r="F2173" s="88" t="str">
        <v/>
      </c>
      <c r="O2173" s="138">
        <v>29</v>
      </c>
      <c r="P2173" s="138" t="s">
        <v>220</v>
      </c>
      <c r="Q2173" s="138" t="s">
        <v>415</v>
      </c>
      <c r="R2173" s="138">
        <v>15</v>
      </c>
      <c r="S2173" s="138" t="s">
        <v>430</v>
      </c>
      <c r="T2173" s="138" t="s">
        <v>444</v>
      </c>
      <c r="U2173" s="138">
        <v>49.91</v>
      </c>
    </row>
    <row r="2174" spans="2:21" x14ac:dyDescent="0.25">
      <c r="B2174" s="88" t="str">
        <v/>
      </c>
      <c r="C2174" s="88" t="str">
        <v/>
      </c>
      <c r="D2174" s="88" t="str">
        <v/>
      </c>
      <c r="F2174" s="88" t="str">
        <v/>
      </c>
      <c r="O2174" s="138">
        <v>29</v>
      </c>
      <c r="P2174" s="138" t="s">
        <v>220</v>
      </c>
      <c r="Q2174" s="138" t="s">
        <v>431</v>
      </c>
      <c r="R2174" s="138">
        <v>1</v>
      </c>
      <c r="S2174" s="138" t="s">
        <v>432</v>
      </c>
      <c r="T2174" s="138" t="s">
        <v>445</v>
      </c>
      <c r="U2174" s="138">
        <v>67.83</v>
      </c>
    </row>
    <row r="2175" spans="2:21" x14ac:dyDescent="0.25">
      <c r="B2175" s="88" t="str">
        <v/>
      </c>
      <c r="C2175" s="88" t="str">
        <v/>
      </c>
      <c r="D2175" s="88" t="str">
        <v/>
      </c>
      <c r="F2175" s="88" t="str">
        <v/>
      </c>
      <c r="O2175" s="138">
        <v>29</v>
      </c>
      <c r="P2175" s="138" t="s">
        <v>220</v>
      </c>
      <c r="Q2175" s="138" t="s">
        <v>431</v>
      </c>
      <c r="R2175" s="138">
        <v>2</v>
      </c>
      <c r="S2175" s="138" t="s">
        <v>433</v>
      </c>
      <c r="T2175" s="138" t="s">
        <v>446</v>
      </c>
      <c r="U2175" s="138">
        <v>60.04</v>
      </c>
    </row>
    <row r="2176" spans="2:21" x14ac:dyDescent="0.25">
      <c r="B2176" s="88" t="str">
        <v/>
      </c>
      <c r="C2176" s="88" t="str">
        <v/>
      </c>
      <c r="D2176" s="88" t="str">
        <v/>
      </c>
      <c r="F2176" s="88" t="str">
        <v/>
      </c>
      <c r="O2176" s="138">
        <v>30</v>
      </c>
      <c r="P2176" s="138" t="s">
        <v>221</v>
      </c>
      <c r="Q2176" s="138" t="s">
        <v>415</v>
      </c>
      <c r="R2176" s="138">
        <v>1</v>
      </c>
      <c r="S2176" s="138" t="s">
        <v>416</v>
      </c>
      <c r="T2176" s="138" t="s">
        <v>434</v>
      </c>
      <c r="U2176" s="139">
        <v>53.75</v>
      </c>
    </row>
    <row r="2177" spans="2:21" x14ac:dyDescent="0.25">
      <c r="B2177" s="88" t="str">
        <v/>
      </c>
      <c r="C2177" s="88" t="str">
        <v/>
      </c>
      <c r="D2177" s="88" t="str">
        <v/>
      </c>
      <c r="F2177" s="88" t="str">
        <v/>
      </c>
      <c r="O2177" s="138">
        <v>30</v>
      </c>
      <c r="P2177" s="138" t="s">
        <v>221</v>
      </c>
      <c r="Q2177" s="138" t="s">
        <v>415</v>
      </c>
      <c r="R2177" s="138">
        <v>2</v>
      </c>
      <c r="S2177" s="138" t="s">
        <v>417</v>
      </c>
      <c r="T2177" s="138" t="s">
        <v>435</v>
      </c>
      <c r="U2177" s="139">
        <v>49.85</v>
      </c>
    </row>
    <row r="2178" spans="2:21" x14ac:dyDescent="0.25">
      <c r="B2178" s="88" t="str">
        <v/>
      </c>
      <c r="C2178" s="88" t="str">
        <v/>
      </c>
      <c r="D2178" s="88" t="str">
        <v/>
      </c>
      <c r="F2178" s="88" t="str">
        <v/>
      </c>
      <c r="O2178" s="138">
        <v>30</v>
      </c>
      <c r="P2178" s="138" t="s">
        <v>221</v>
      </c>
      <c r="Q2178" s="138" t="s">
        <v>415</v>
      </c>
      <c r="R2178" s="138">
        <v>3</v>
      </c>
      <c r="S2178" s="138" t="s">
        <v>418</v>
      </c>
      <c r="T2178" s="138" t="s">
        <v>252</v>
      </c>
      <c r="U2178" s="139">
        <v>64.97</v>
      </c>
    </row>
    <row r="2179" spans="2:21" x14ac:dyDescent="0.25">
      <c r="B2179" s="88" t="str">
        <v/>
      </c>
      <c r="C2179" s="88" t="str">
        <v/>
      </c>
      <c r="D2179" s="88" t="str">
        <v/>
      </c>
      <c r="F2179" s="88" t="str">
        <v/>
      </c>
      <c r="O2179" s="138">
        <v>30</v>
      </c>
      <c r="P2179" s="138" t="s">
        <v>221</v>
      </c>
      <c r="Q2179" s="138" t="s">
        <v>415</v>
      </c>
      <c r="R2179" s="138">
        <v>4</v>
      </c>
      <c r="S2179" s="138" t="s">
        <v>419</v>
      </c>
      <c r="T2179" s="138" t="s">
        <v>436</v>
      </c>
      <c r="U2179" s="139">
        <v>50.28</v>
      </c>
    </row>
    <row r="2180" spans="2:21" x14ac:dyDescent="0.25">
      <c r="B2180" s="88" t="str">
        <v/>
      </c>
      <c r="C2180" s="88" t="str">
        <v/>
      </c>
      <c r="D2180" s="88" t="str">
        <v/>
      </c>
      <c r="F2180" s="88" t="str">
        <v/>
      </c>
      <c r="O2180" s="138">
        <v>30</v>
      </c>
      <c r="P2180" s="138" t="s">
        <v>221</v>
      </c>
      <c r="Q2180" s="138" t="s">
        <v>415</v>
      </c>
      <c r="R2180" s="138">
        <v>5</v>
      </c>
      <c r="S2180" s="138" t="s">
        <v>420</v>
      </c>
      <c r="T2180" s="138" t="s">
        <v>252</v>
      </c>
      <c r="U2180" s="139">
        <v>65.930000000000007</v>
      </c>
    </row>
    <row r="2181" spans="2:21" x14ac:dyDescent="0.25">
      <c r="B2181" s="88" t="str">
        <v/>
      </c>
      <c r="C2181" s="88" t="str">
        <v/>
      </c>
      <c r="D2181" s="88" t="str">
        <v/>
      </c>
      <c r="F2181" s="88" t="str">
        <v/>
      </c>
      <c r="O2181" s="138">
        <v>30</v>
      </c>
      <c r="P2181" s="138" t="s">
        <v>221</v>
      </c>
      <c r="Q2181" s="138" t="s">
        <v>415</v>
      </c>
      <c r="R2181" s="138">
        <v>6</v>
      </c>
      <c r="S2181" s="138" t="s">
        <v>421</v>
      </c>
      <c r="T2181" s="138" t="s">
        <v>244</v>
      </c>
      <c r="U2181" s="139">
        <v>44.04</v>
      </c>
    </row>
    <row r="2182" spans="2:21" x14ac:dyDescent="0.25">
      <c r="B2182" s="88" t="str">
        <v/>
      </c>
      <c r="C2182" s="88" t="str">
        <v/>
      </c>
      <c r="D2182" s="88" t="str">
        <v/>
      </c>
      <c r="F2182" s="88" t="str">
        <v/>
      </c>
      <c r="O2182" s="138">
        <v>30</v>
      </c>
      <c r="P2182" s="138" t="s">
        <v>221</v>
      </c>
      <c r="Q2182" s="138" t="s">
        <v>415</v>
      </c>
      <c r="R2182" s="138">
        <v>7</v>
      </c>
      <c r="S2182" s="138" t="s">
        <v>422</v>
      </c>
      <c r="T2182" s="138" t="s">
        <v>437</v>
      </c>
      <c r="U2182" s="139">
        <v>71.569999999999993</v>
      </c>
    </row>
    <row r="2183" spans="2:21" x14ac:dyDescent="0.25">
      <c r="B2183" s="88" t="str">
        <v/>
      </c>
      <c r="C2183" s="88" t="str">
        <v/>
      </c>
      <c r="D2183" s="88" t="str">
        <v/>
      </c>
      <c r="F2183" s="88" t="str">
        <v/>
      </c>
      <c r="O2183" s="138">
        <v>30</v>
      </c>
      <c r="P2183" s="138" t="s">
        <v>221</v>
      </c>
      <c r="Q2183" s="138" t="s">
        <v>415</v>
      </c>
      <c r="R2183" s="138">
        <v>8</v>
      </c>
      <c r="S2183" s="138" t="s">
        <v>423</v>
      </c>
      <c r="T2183" s="138" t="s">
        <v>438</v>
      </c>
      <c r="U2183" s="139">
        <v>44.61</v>
      </c>
    </row>
    <row r="2184" spans="2:21" x14ac:dyDescent="0.25">
      <c r="B2184" s="88" t="str">
        <v/>
      </c>
      <c r="C2184" s="88" t="str">
        <v/>
      </c>
      <c r="D2184" s="88" t="str">
        <v/>
      </c>
      <c r="F2184" s="88" t="str">
        <v/>
      </c>
      <c r="O2184" s="138">
        <v>30</v>
      </c>
      <c r="P2184" s="138" t="s">
        <v>221</v>
      </c>
      <c r="Q2184" s="138" t="s">
        <v>415</v>
      </c>
      <c r="R2184" s="138">
        <v>9</v>
      </c>
      <c r="S2184" s="138" t="s">
        <v>424</v>
      </c>
      <c r="T2184" s="138" t="s">
        <v>246</v>
      </c>
      <c r="U2184" s="139">
        <v>48.9</v>
      </c>
    </row>
    <row r="2185" spans="2:21" x14ac:dyDescent="0.25">
      <c r="B2185" s="88" t="str">
        <v/>
      </c>
      <c r="C2185" s="88" t="str">
        <v/>
      </c>
      <c r="D2185" s="88" t="str">
        <v/>
      </c>
      <c r="F2185" s="88" t="str">
        <v/>
      </c>
      <c r="O2185" s="138">
        <v>30</v>
      </c>
      <c r="P2185" s="138" t="s">
        <v>221</v>
      </c>
      <c r="Q2185" s="138" t="s">
        <v>415</v>
      </c>
      <c r="R2185" s="138">
        <v>10</v>
      </c>
      <c r="S2185" s="138" t="s">
        <v>425</v>
      </c>
      <c r="T2185" s="138" t="s">
        <v>439</v>
      </c>
      <c r="U2185" s="139">
        <v>59.65</v>
      </c>
    </row>
    <row r="2186" spans="2:21" x14ac:dyDescent="0.25">
      <c r="B2186" s="88" t="str">
        <v/>
      </c>
      <c r="C2186" s="88" t="str">
        <v/>
      </c>
      <c r="D2186" s="88" t="str">
        <v/>
      </c>
      <c r="F2186" s="88" t="str">
        <v/>
      </c>
      <c r="O2186" s="138">
        <v>30</v>
      </c>
      <c r="P2186" s="138" t="s">
        <v>221</v>
      </c>
      <c r="Q2186" s="138" t="s">
        <v>415</v>
      </c>
      <c r="R2186" s="138">
        <v>11</v>
      </c>
      <c r="S2186" s="138" t="s">
        <v>426</v>
      </c>
      <c r="T2186" s="138" t="s">
        <v>440</v>
      </c>
      <c r="U2186" s="139">
        <v>46.92</v>
      </c>
    </row>
    <row r="2187" spans="2:21" x14ac:dyDescent="0.25">
      <c r="B2187" s="88" t="str">
        <v/>
      </c>
      <c r="C2187" s="88" t="str">
        <v/>
      </c>
      <c r="D2187" s="88" t="str">
        <v/>
      </c>
      <c r="F2187" s="88" t="str">
        <v/>
      </c>
      <c r="O2187" s="138">
        <v>30</v>
      </c>
      <c r="P2187" s="138" t="s">
        <v>221</v>
      </c>
      <c r="Q2187" s="138" t="s">
        <v>415</v>
      </c>
      <c r="R2187" s="138">
        <v>12</v>
      </c>
      <c r="S2187" s="138" t="s">
        <v>427</v>
      </c>
      <c r="T2187" s="138" t="s">
        <v>441</v>
      </c>
      <c r="U2187" s="139">
        <v>51.54</v>
      </c>
    </row>
    <row r="2188" spans="2:21" x14ac:dyDescent="0.25">
      <c r="B2188" s="88" t="str">
        <v/>
      </c>
      <c r="C2188" s="88" t="str">
        <v/>
      </c>
      <c r="D2188" s="88" t="str">
        <v/>
      </c>
      <c r="F2188" s="88" t="str">
        <v/>
      </c>
      <c r="O2188" s="138">
        <v>30</v>
      </c>
      <c r="P2188" s="138" t="s">
        <v>221</v>
      </c>
      <c r="Q2188" s="138" t="s">
        <v>415</v>
      </c>
      <c r="R2188" s="138">
        <v>13</v>
      </c>
      <c r="S2188" s="138" t="s">
        <v>428</v>
      </c>
      <c r="T2188" s="138" t="s">
        <v>442</v>
      </c>
      <c r="U2188" s="139">
        <v>48.51</v>
      </c>
    </row>
    <row r="2189" spans="2:21" x14ac:dyDescent="0.25">
      <c r="B2189" s="88" t="str">
        <v/>
      </c>
      <c r="C2189" s="88" t="str">
        <v/>
      </c>
      <c r="D2189" s="88" t="str">
        <v/>
      </c>
      <c r="F2189" s="88" t="str">
        <v/>
      </c>
      <c r="O2189" s="138">
        <v>30</v>
      </c>
      <c r="P2189" s="138" t="s">
        <v>221</v>
      </c>
      <c r="Q2189" s="138" t="s">
        <v>415</v>
      </c>
      <c r="R2189" s="138">
        <v>14</v>
      </c>
      <c r="S2189" s="138" t="s">
        <v>429</v>
      </c>
      <c r="T2189" s="138" t="s">
        <v>443</v>
      </c>
      <c r="U2189" s="139">
        <v>45.7</v>
      </c>
    </row>
    <row r="2190" spans="2:21" x14ac:dyDescent="0.25">
      <c r="B2190" s="88" t="str">
        <v/>
      </c>
      <c r="C2190" s="88" t="str">
        <v/>
      </c>
      <c r="D2190" s="88" t="str">
        <v/>
      </c>
      <c r="F2190" s="88" t="str">
        <v/>
      </c>
      <c r="O2190" s="138">
        <v>30</v>
      </c>
      <c r="P2190" s="138" t="s">
        <v>221</v>
      </c>
      <c r="Q2190" s="138" t="s">
        <v>415</v>
      </c>
      <c r="R2190" s="138">
        <v>15</v>
      </c>
      <c r="S2190" s="138" t="s">
        <v>430</v>
      </c>
      <c r="T2190" s="138" t="s">
        <v>444</v>
      </c>
      <c r="U2190" s="138">
        <v>49.91</v>
      </c>
    </row>
    <row r="2191" spans="2:21" x14ac:dyDescent="0.25">
      <c r="B2191" s="88" t="str">
        <v/>
      </c>
      <c r="C2191" s="88" t="str">
        <v/>
      </c>
      <c r="D2191" s="88" t="str">
        <v/>
      </c>
      <c r="F2191" s="88" t="str">
        <v/>
      </c>
      <c r="O2191" s="138">
        <v>30</v>
      </c>
      <c r="P2191" s="138" t="s">
        <v>221</v>
      </c>
      <c r="Q2191" s="138" t="s">
        <v>431</v>
      </c>
      <c r="R2191" s="138">
        <v>1</v>
      </c>
      <c r="S2191" s="138" t="s">
        <v>432</v>
      </c>
      <c r="T2191" s="138" t="s">
        <v>445</v>
      </c>
      <c r="U2191" s="138">
        <v>67.83</v>
      </c>
    </row>
    <row r="2192" spans="2:21" x14ac:dyDescent="0.25">
      <c r="B2192" s="88" t="str">
        <v/>
      </c>
      <c r="C2192" s="88" t="str">
        <v/>
      </c>
      <c r="D2192" s="88" t="str">
        <v/>
      </c>
      <c r="F2192" s="88" t="str">
        <v/>
      </c>
      <c r="O2192" s="138">
        <v>30</v>
      </c>
      <c r="P2192" s="138" t="s">
        <v>221</v>
      </c>
      <c r="Q2192" s="138" t="s">
        <v>431</v>
      </c>
      <c r="R2192" s="138">
        <v>2</v>
      </c>
      <c r="S2192" s="138" t="s">
        <v>433</v>
      </c>
      <c r="T2192" s="138" t="s">
        <v>446</v>
      </c>
      <c r="U2192" s="138">
        <v>60.04</v>
      </c>
    </row>
    <row r="2193" spans="2:21" x14ac:dyDescent="0.25">
      <c r="B2193" s="88" t="str">
        <v/>
      </c>
      <c r="C2193" s="88" t="str">
        <v/>
      </c>
      <c r="D2193" s="88" t="str">
        <v/>
      </c>
      <c r="F2193" s="88" t="str">
        <v/>
      </c>
      <c r="O2193" s="138">
        <v>31</v>
      </c>
      <c r="P2193" s="138" t="s">
        <v>222</v>
      </c>
      <c r="Q2193" s="138" t="s">
        <v>415</v>
      </c>
      <c r="R2193" s="138">
        <v>1</v>
      </c>
      <c r="S2193" s="138" t="s">
        <v>416</v>
      </c>
      <c r="T2193" s="138" t="s">
        <v>434</v>
      </c>
      <c r="U2193" s="139">
        <v>53.75</v>
      </c>
    </row>
    <row r="2194" spans="2:21" x14ac:dyDescent="0.25">
      <c r="B2194" s="88" t="str">
        <v/>
      </c>
      <c r="C2194" s="88" t="str">
        <v/>
      </c>
      <c r="D2194" s="88" t="str">
        <v/>
      </c>
      <c r="F2194" s="88" t="str">
        <v/>
      </c>
      <c r="O2194" s="138">
        <v>31</v>
      </c>
      <c r="P2194" s="138" t="s">
        <v>222</v>
      </c>
      <c r="Q2194" s="138" t="s">
        <v>415</v>
      </c>
      <c r="R2194" s="138">
        <v>2</v>
      </c>
      <c r="S2194" s="138" t="s">
        <v>417</v>
      </c>
      <c r="T2194" s="138" t="s">
        <v>435</v>
      </c>
      <c r="U2194" s="139">
        <v>49.85</v>
      </c>
    </row>
    <row r="2195" spans="2:21" x14ac:dyDescent="0.25">
      <c r="B2195" s="88" t="str">
        <v/>
      </c>
      <c r="C2195" s="88" t="str">
        <v/>
      </c>
      <c r="D2195" s="88" t="str">
        <v/>
      </c>
      <c r="F2195" s="88" t="str">
        <v/>
      </c>
      <c r="O2195" s="138">
        <v>31</v>
      </c>
      <c r="P2195" s="138" t="s">
        <v>222</v>
      </c>
      <c r="Q2195" s="138" t="s">
        <v>415</v>
      </c>
      <c r="R2195" s="138">
        <v>3</v>
      </c>
      <c r="S2195" s="138" t="s">
        <v>418</v>
      </c>
      <c r="T2195" s="138" t="s">
        <v>252</v>
      </c>
      <c r="U2195" s="139">
        <v>64.97</v>
      </c>
    </row>
    <row r="2196" spans="2:21" x14ac:dyDescent="0.25">
      <c r="B2196" s="88" t="str">
        <v/>
      </c>
      <c r="C2196" s="88" t="str">
        <v/>
      </c>
      <c r="D2196" s="88" t="str">
        <v/>
      </c>
      <c r="F2196" s="88" t="str">
        <v/>
      </c>
      <c r="O2196" s="138">
        <v>31</v>
      </c>
      <c r="P2196" s="138" t="s">
        <v>222</v>
      </c>
      <c r="Q2196" s="138" t="s">
        <v>415</v>
      </c>
      <c r="R2196" s="138">
        <v>4</v>
      </c>
      <c r="S2196" s="138" t="s">
        <v>419</v>
      </c>
      <c r="T2196" s="138" t="s">
        <v>436</v>
      </c>
      <c r="U2196" s="139">
        <v>50.28</v>
      </c>
    </row>
    <row r="2197" spans="2:21" x14ac:dyDescent="0.25">
      <c r="B2197" s="88" t="str">
        <v/>
      </c>
      <c r="C2197" s="88" t="str">
        <v/>
      </c>
      <c r="D2197" s="88" t="str">
        <v/>
      </c>
      <c r="F2197" s="88" t="str">
        <v/>
      </c>
      <c r="O2197" s="138">
        <v>31</v>
      </c>
      <c r="P2197" s="138" t="s">
        <v>222</v>
      </c>
      <c r="Q2197" s="138" t="s">
        <v>415</v>
      </c>
      <c r="R2197" s="138">
        <v>5</v>
      </c>
      <c r="S2197" s="138" t="s">
        <v>420</v>
      </c>
      <c r="T2197" s="138" t="s">
        <v>252</v>
      </c>
      <c r="U2197" s="139">
        <v>65.930000000000007</v>
      </c>
    </row>
    <row r="2198" spans="2:21" x14ac:dyDescent="0.25">
      <c r="B2198" s="88" t="str">
        <v/>
      </c>
      <c r="C2198" s="88" t="str">
        <v/>
      </c>
      <c r="D2198" s="88" t="str">
        <v/>
      </c>
      <c r="F2198" s="88" t="str">
        <v/>
      </c>
      <c r="O2198" s="138">
        <v>31</v>
      </c>
      <c r="P2198" s="138" t="s">
        <v>222</v>
      </c>
      <c r="Q2198" s="138" t="s">
        <v>415</v>
      </c>
      <c r="R2198" s="138">
        <v>6</v>
      </c>
      <c r="S2198" s="138" t="s">
        <v>421</v>
      </c>
      <c r="T2198" s="138" t="s">
        <v>244</v>
      </c>
      <c r="U2198" s="139">
        <v>44.04</v>
      </c>
    </row>
    <row r="2199" spans="2:21" x14ac:dyDescent="0.25">
      <c r="B2199" s="88" t="str">
        <v/>
      </c>
      <c r="C2199" s="88" t="str">
        <v/>
      </c>
      <c r="D2199" s="88" t="str">
        <v/>
      </c>
      <c r="F2199" s="88" t="str">
        <v/>
      </c>
      <c r="O2199" s="138">
        <v>31</v>
      </c>
      <c r="P2199" s="138" t="s">
        <v>222</v>
      </c>
      <c r="Q2199" s="138" t="s">
        <v>415</v>
      </c>
      <c r="R2199" s="138">
        <v>7</v>
      </c>
      <c r="S2199" s="138" t="s">
        <v>422</v>
      </c>
      <c r="T2199" s="138" t="s">
        <v>437</v>
      </c>
      <c r="U2199" s="139">
        <v>71.569999999999993</v>
      </c>
    </row>
    <row r="2200" spans="2:21" x14ac:dyDescent="0.25">
      <c r="B2200" s="88" t="str">
        <v/>
      </c>
      <c r="C2200" s="88" t="str">
        <v/>
      </c>
      <c r="D2200" s="88" t="str">
        <v/>
      </c>
      <c r="F2200" s="88" t="str">
        <v/>
      </c>
      <c r="O2200" s="138">
        <v>31</v>
      </c>
      <c r="P2200" s="138" t="s">
        <v>222</v>
      </c>
      <c r="Q2200" s="138" t="s">
        <v>415</v>
      </c>
      <c r="R2200" s="138">
        <v>8</v>
      </c>
      <c r="S2200" s="138" t="s">
        <v>423</v>
      </c>
      <c r="T2200" s="138" t="s">
        <v>438</v>
      </c>
      <c r="U2200" s="139">
        <v>44.61</v>
      </c>
    </row>
    <row r="2201" spans="2:21" x14ac:dyDescent="0.25">
      <c r="B2201" s="88" t="str">
        <v/>
      </c>
      <c r="C2201" s="88" t="str">
        <v/>
      </c>
      <c r="D2201" s="88" t="str">
        <v/>
      </c>
      <c r="F2201" s="88" t="str">
        <v/>
      </c>
      <c r="O2201" s="138">
        <v>31</v>
      </c>
      <c r="P2201" s="138" t="s">
        <v>222</v>
      </c>
      <c r="Q2201" s="138" t="s">
        <v>415</v>
      </c>
      <c r="R2201" s="138">
        <v>9</v>
      </c>
      <c r="S2201" s="138" t="s">
        <v>424</v>
      </c>
      <c r="T2201" s="138" t="s">
        <v>246</v>
      </c>
      <c r="U2201" s="139">
        <v>48.9</v>
      </c>
    </row>
    <row r="2202" spans="2:21" x14ac:dyDescent="0.25">
      <c r="B2202" s="88" t="str">
        <v/>
      </c>
      <c r="C2202" s="88" t="str">
        <v/>
      </c>
      <c r="D2202" s="88" t="str">
        <v/>
      </c>
      <c r="F2202" s="88" t="str">
        <v/>
      </c>
      <c r="O2202" s="138">
        <v>31</v>
      </c>
      <c r="P2202" s="138" t="s">
        <v>222</v>
      </c>
      <c r="Q2202" s="138" t="s">
        <v>415</v>
      </c>
      <c r="R2202" s="138">
        <v>10</v>
      </c>
      <c r="S2202" s="138" t="s">
        <v>425</v>
      </c>
      <c r="T2202" s="138" t="s">
        <v>439</v>
      </c>
      <c r="U2202" s="139">
        <v>59.65</v>
      </c>
    </row>
    <row r="2203" spans="2:21" x14ac:dyDescent="0.25">
      <c r="B2203" s="88" t="str">
        <v/>
      </c>
      <c r="C2203" s="88" t="str">
        <v/>
      </c>
      <c r="D2203" s="88" t="str">
        <v/>
      </c>
      <c r="F2203" s="88" t="str">
        <v/>
      </c>
      <c r="O2203" s="138">
        <v>31</v>
      </c>
      <c r="P2203" s="138" t="s">
        <v>222</v>
      </c>
      <c r="Q2203" s="138" t="s">
        <v>415</v>
      </c>
      <c r="R2203" s="138">
        <v>11</v>
      </c>
      <c r="S2203" s="138" t="s">
        <v>426</v>
      </c>
      <c r="T2203" s="138" t="s">
        <v>440</v>
      </c>
      <c r="U2203" s="139">
        <v>46.92</v>
      </c>
    </row>
    <row r="2204" spans="2:21" x14ac:dyDescent="0.25">
      <c r="B2204" s="88" t="str">
        <v/>
      </c>
      <c r="C2204" s="88" t="str">
        <v/>
      </c>
      <c r="D2204" s="88" t="str">
        <v/>
      </c>
      <c r="F2204" s="88" t="str">
        <v/>
      </c>
      <c r="O2204" s="138">
        <v>31</v>
      </c>
      <c r="P2204" s="138" t="s">
        <v>222</v>
      </c>
      <c r="Q2204" s="138" t="s">
        <v>415</v>
      </c>
      <c r="R2204" s="138">
        <v>12</v>
      </c>
      <c r="S2204" s="138" t="s">
        <v>427</v>
      </c>
      <c r="T2204" s="138" t="s">
        <v>441</v>
      </c>
      <c r="U2204" s="139">
        <v>51.54</v>
      </c>
    </row>
    <row r="2205" spans="2:21" x14ac:dyDescent="0.25">
      <c r="B2205" s="88" t="str">
        <v/>
      </c>
      <c r="C2205" s="88" t="str">
        <v/>
      </c>
      <c r="D2205" s="88" t="str">
        <v/>
      </c>
      <c r="F2205" s="88" t="str">
        <v/>
      </c>
      <c r="O2205" s="138">
        <v>31</v>
      </c>
      <c r="P2205" s="138" t="s">
        <v>222</v>
      </c>
      <c r="Q2205" s="138" t="s">
        <v>415</v>
      </c>
      <c r="R2205" s="138">
        <v>13</v>
      </c>
      <c r="S2205" s="138" t="s">
        <v>428</v>
      </c>
      <c r="T2205" s="138" t="s">
        <v>442</v>
      </c>
      <c r="U2205" s="139">
        <v>48.51</v>
      </c>
    </row>
    <row r="2206" spans="2:21" x14ac:dyDescent="0.25">
      <c r="B2206" s="88" t="str">
        <v/>
      </c>
      <c r="C2206" s="88" t="str">
        <v/>
      </c>
      <c r="D2206" s="88" t="str">
        <v/>
      </c>
      <c r="F2206" s="88" t="str">
        <v/>
      </c>
      <c r="O2206" s="138">
        <v>31</v>
      </c>
      <c r="P2206" s="138" t="s">
        <v>222</v>
      </c>
      <c r="Q2206" s="138" t="s">
        <v>415</v>
      </c>
      <c r="R2206" s="138">
        <v>14</v>
      </c>
      <c r="S2206" s="138" t="s">
        <v>429</v>
      </c>
      <c r="T2206" s="138" t="s">
        <v>443</v>
      </c>
      <c r="U2206" s="139">
        <v>45.7</v>
      </c>
    </row>
    <row r="2207" spans="2:21" x14ac:dyDescent="0.25">
      <c r="B2207" s="88" t="str">
        <v/>
      </c>
      <c r="C2207" s="88" t="str">
        <v/>
      </c>
      <c r="D2207" s="88" t="str">
        <v/>
      </c>
      <c r="F2207" s="88" t="str">
        <v/>
      </c>
      <c r="O2207" s="138">
        <v>31</v>
      </c>
      <c r="P2207" s="138" t="s">
        <v>222</v>
      </c>
      <c r="Q2207" s="138" t="s">
        <v>415</v>
      </c>
      <c r="R2207" s="138">
        <v>15</v>
      </c>
      <c r="S2207" s="138" t="s">
        <v>430</v>
      </c>
      <c r="T2207" s="138" t="s">
        <v>444</v>
      </c>
      <c r="U2207" s="138">
        <v>49.91</v>
      </c>
    </row>
    <row r="2208" spans="2:21" x14ac:dyDescent="0.25">
      <c r="B2208" s="88" t="str">
        <v/>
      </c>
      <c r="C2208" s="88" t="str">
        <v/>
      </c>
      <c r="D2208" s="88" t="str">
        <v/>
      </c>
      <c r="F2208" s="88" t="str">
        <v/>
      </c>
      <c r="O2208" s="138">
        <v>31</v>
      </c>
      <c r="P2208" s="138" t="s">
        <v>222</v>
      </c>
      <c r="Q2208" s="138" t="s">
        <v>431</v>
      </c>
      <c r="R2208" s="138">
        <v>1</v>
      </c>
      <c r="S2208" s="138" t="s">
        <v>432</v>
      </c>
      <c r="T2208" s="138" t="s">
        <v>445</v>
      </c>
      <c r="U2208" s="138">
        <v>67.83</v>
      </c>
    </row>
    <row r="2209" spans="2:21" x14ac:dyDescent="0.25">
      <c r="B2209" s="88" t="str">
        <v/>
      </c>
      <c r="C2209" s="88" t="str">
        <v/>
      </c>
      <c r="D2209" s="88" t="str">
        <v/>
      </c>
      <c r="F2209" s="88" t="str">
        <v/>
      </c>
      <c r="O2209" s="138">
        <v>31</v>
      </c>
      <c r="P2209" s="138" t="s">
        <v>222</v>
      </c>
      <c r="Q2209" s="138" t="s">
        <v>431</v>
      </c>
      <c r="R2209" s="138">
        <v>2</v>
      </c>
      <c r="S2209" s="138" t="s">
        <v>433</v>
      </c>
      <c r="T2209" s="138" t="s">
        <v>446</v>
      </c>
      <c r="U2209" s="138">
        <v>60.04</v>
      </c>
    </row>
    <row r="2210" spans="2:21" x14ac:dyDescent="0.25">
      <c r="B2210" s="88" t="str">
        <v/>
      </c>
      <c r="C2210" s="88" t="str">
        <v/>
      </c>
      <c r="D2210" s="88" t="str">
        <v/>
      </c>
      <c r="F2210" s="88" t="str">
        <v/>
      </c>
      <c r="O2210" s="138">
        <v>32</v>
      </c>
      <c r="P2210" s="138" t="s">
        <v>223</v>
      </c>
      <c r="Q2210" s="138" t="s">
        <v>415</v>
      </c>
      <c r="R2210" s="138">
        <v>1</v>
      </c>
      <c r="S2210" s="138" t="s">
        <v>416</v>
      </c>
      <c r="T2210" s="138" t="s">
        <v>434</v>
      </c>
      <c r="U2210" s="139">
        <v>53.75</v>
      </c>
    </row>
    <row r="2211" spans="2:21" x14ac:dyDescent="0.25">
      <c r="B2211" s="88" t="str">
        <v/>
      </c>
      <c r="C2211" s="88" t="str">
        <v/>
      </c>
      <c r="D2211" s="88" t="str">
        <v/>
      </c>
      <c r="F2211" s="88" t="str">
        <v/>
      </c>
      <c r="O2211" s="138">
        <v>32</v>
      </c>
      <c r="P2211" s="138" t="s">
        <v>223</v>
      </c>
      <c r="Q2211" s="138" t="s">
        <v>415</v>
      </c>
      <c r="R2211" s="138">
        <v>2</v>
      </c>
      <c r="S2211" s="138" t="s">
        <v>417</v>
      </c>
      <c r="T2211" s="138" t="s">
        <v>435</v>
      </c>
      <c r="U2211" s="139">
        <v>49.85</v>
      </c>
    </row>
    <row r="2212" spans="2:21" x14ac:dyDescent="0.25">
      <c r="B2212" s="88" t="str">
        <v/>
      </c>
      <c r="C2212" s="88" t="str">
        <v/>
      </c>
      <c r="D2212" s="88" t="str">
        <v/>
      </c>
      <c r="F2212" s="88" t="str">
        <v/>
      </c>
      <c r="O2212" s="138">
        <v>32</v>
      </c>
      <c r="P2212" s="138" t="s">
        <v>223</v>
      </c>
      <c r="Q2212" s="138" t="s">
        <v>415</v>
      </c>
      <c r="R2212" s="138">
        <v>3</v>
      </c>
      <c r="S2212" s="138" t="s">
        <v>418</v>
      </c>
      <c r="T2212" s="138" t="s">
        <v>252</v>
      </c>
      <c r="U2212" s="139">
        <v>64.97</v>
      </c>
    </row>
    <row r="2213" spans="2:21" x14ac:dyDescent="0.25">
      <c r="B2213" s="88" t="str">
        <v/>
      </c>
      <c r="C2213" s="88" t="str">
        <v/>
      </c>
      <c r="D2213" s="88" t="str">
        <v/>
      </c>
      <c r="F2213" s="88" t="str">
        <v/>
      </c>
      <c r="O2213" s="138">
        <v>32</v>
      </c>
      <c r="P2213" s="138" t="s">
        <v>223</v>
      </c>
      <c r="Q2213" s="138" t="s">
        <v>415</v>
      </c>
      <c r="R2213" s="138">
        <v>4</v>
      </c>
      <c r="S2213" s="138" t="s">
        <v>419</v>
      </c>
      <c r="T2213" s="138" t="s">
        <v>436</v>
      </c>
      <c r="U2213" s="139">
        <v>50.28</v>
      </c>
    </row>
    <row r="2214" spans="2:21" x14ac:dyDescent="0.25">
      <c r="B2214" s="88" t="str">
        <v/>
      </c>
      <c r="C2214" s="88" t="str">
        <v/>
      </c>
      <c r="D2214" s="88" t="str">
        <v/>
      </c>
      <c r="F2214" s="88" t="str">
        <v/>
      </c>
      <c r="O2214" s="138">
        <v>32</v>
      </c>
      <c r="P2214" s="138" t="s">
        <v>223</v>
      </c>
      <c r="Q2214" s="138" t="s">
        <v>415</v>
      </c>
      <c r="R2214" s="138">
        <v>5</v>
      </c>
      <c r="S2214" s="138" t="s">
        <v>420</v>
      </c>
      <c r="T2214" s="138" t="s">
        <v>252</v>
      </c>
      <c r="U2214" s="139">
        <v>65.930000000000007</v>
      </c>
    </row>
    <row r="2215" spans="2:21" x14ac:dyDescent="0.25">
      <c r="B2215" s="88" t="str">
        <v/>
      </c>
      <c r="C2215" s="88" t="str">
        <v/>
      </c>
      <c r="D2215" s="88" t="str">
        <v/>
      </c>
      <c r="F2215" s="88" t="str">
        <v/>
      </c>
      <c r="O2215" s="138">
        <v>32</v>
      </c>
      <c r="P2215" s="138" t="s">
        <v>223</v>
      </c>
      <c r="Q2215" s="138" t="s">
        <v>415</v>
      </c>
      <c r="R2215" s="138">
        <v>6</v>
      </c>
      <c r="S2215" s="138" t="s">
        <v>421</v>
      </c>
      <c r="T2215" s="138" t="s">
        <v>244</v>
      </c>
      <c r="U2215" s="139">
        <v>44.04</v>
      </c>
    </row>
    <row r="2216" spans="2:21" x14ac:dyDescent="0.25">
      <c r="B2216" s="88" t="str">
        <v/>
      </c>
      <c r="C2216" s="88" t="str">
        <v/>
      </c>
      <c r="D2216" s="88" t="str">
        <v/>
      </c>
      <c r="F2216" s="88" t="str">
        <v/>
      </c>
      <c r="O2216" s="138">
        <v>32</v>
      </c>
      <c r="P2216" s="138" t="s">
        <v>223</v>
      </c>
      <c r="Q2216" s="138" t="s">
        <v>415</v>
      </c>
      <c r="R2216" s="138">
        <v>7</v>
      </c>
      <c r="S2216" s="138" t="s">
        <v>422</v>
      </c>
      <c r="T2216" s="138" t="s">
        <v>437</v>
      </c>
      <c r="U2216" s="139">
        <v>71.569999999999993</v>
      </c>
    </row>
    <row r="2217" spans="2:21" x14ac:dyDescent="0.25">
      <c r="B2217" s="88" t="str">
        <v/>
      </c>
      <c r="C2217" s="88" t="str">
        <v/>
      </c>
      <c r="D2217" s="88" t="str">
        <v/>
      </c>
      <c r="F2217" s="88" t="str">
        <v/>
      </c>
      <c r="O2217" s="138">
        <v>32</v>
      </c>
      <c r="P2217" s="138" t="s">
        <v>223</v>
      </c>
      <c r="Q2217" s="138" t="s">
        <v>415</v>
      </c>
      <c r="R2217" s="138">
        <v>8</v>
      </c>
      <c r="S2217" s="138" t="s">
        <v>423</v>
      </c>
      <c r="T2217" s="138" t="s">
        <v>438</v>
      </c>
      <c r="U2217" s="139">
        <v>44.61</v>
      </c>
    </row>
    <row r="2218" spans="2:21" x14ac:dyDescent="0.25">
      <c r="B2218" s="88" t="str">
        <v/>
      </c>
      <c r="C2218" s="88" t="str">
        <v/>
      </c>
      <c r="D2218" s="88" t="str">
        <v/>
      </c>
      <c r="F2218" s="88" t="str">
        <v/>
      </c>
      <c r="O2218" s="138">
        <v>32</v>
      </c>
      <c r="P2218" s="138" t="s">
        <v>223</v>
      </c>
      <c r="Q2218" s="138" t="s">
        <v>415</v>
      </c>
      <c r="R2218" s="138">
        <v>9</v>
      </c>
      <c r="S2218" s="138" t="s">
        <v>424</v>
      </c>
      <c r="T2218" s="138" t="s">
        <v>246</v>
      </c>
      <c r="U2218" s="139">
        <v>48.9</v>
      </c>
    </row>
    <row r="2219" spans="2:21" x14ac:dyDescent="0.25">
      <c r="B2219" s="88" t="str">
        <v/>
      </c>
      <c r="C2219" s="88" t="str">
        <v/>
      </c>
      <c r="D2219" s="88" t="str">
        <v/>
      </c>
      <c r="F2219" s="88" t="str">
        <v/>
      </c>
      <c r="O2219" s="138">
        <v>32</v>
      </c>
      <c r="P2219" s="138" t="s">
        <v>223</v>
      </c>
      <c r="Q2219" s="138" t="s">
        <v>415</v>
      </c>
      <c r="R2219" s="138">
        <v>10</v>
      </c>
      <c r="S2219" s="138" t="s">
        <v>425</v>
      </c>
      <c r="T2219" s="138" t="s">
        <v>439</v>
      </c>
      <c r="U2219" s="139">
        <v>59.65</v>
      </c>
    </row>
    <row r="2220" spans="2:21" x14ac:dyDescent="0.25">
      <c r="B2220" s="88" t="str">
        <v/>
      </c>
      <c r="C2220" s="88" t="str">
        <v/>
      </c>
      <c r="D2220" s="88" t="str">
        <v/>
      </c>
      <c r="F2220" s="88" t="str">
        <v/>
      </c>
      <c r="O2220" s="138">
        <v>32</v>
      </c>
      <c r="P2220" s="138" t="s">
        <v>223</v>
      </c>
      <c r="Q2220" s="138" t="s">
        <v>415</v>
      </c>
      <c r="R2220" s="138">
        <v>11</v>
      </c>
      <c r="S2220" s="138" t="s">
        <v>426</v>
      </c>
      <c r="T2220" s="138" t="s">
        <v>440</v>
      </c>
      <c r="U2220" s="139">
        <v>46.92</v>
      </c>
    </row>
    <row r="2221" spans="2:21" x14ac:dyDescent="0.25">
      <c r="B2221" s="88" t="str">
        <v/>
      </c>
      <c r="C2221" s="88" t="str">
        <v/>
      </c>
      <c r="D2221" s="88" t="str">
        <v/>
      </c>
      <c r="F2221" s="88" t="str">
        <v/>
      </c>
      <c r="O2221" s="138">
        <v>32</v>
      </c>
      <c r="P2221" s="138" t="s">
        <v>223</v>
      </c>
      <c r="Q2221" s="138" t="s">
        <v>415</v>
      </c>
      <c r="R2221" s="138">
        <v>12</v>
      </c>
      <c r="S2221" s="138" t="s">
        <v>427</v>
      </c>
      <c r="T2221" s="138" t="s">
        <v>441</v>
      </c>
      <c r="U2221" s="139">
        <v>51.54</v>
      </c>
    </row>
    <row r="2222" spans="2:21" x14ac:dyDescent="0.25">
      <c r="B2222" s="88" t="str">
        <v/>
      </c>
      <c r="C2222" s="88" t="str">
        <v/>
      </c>
      <c r="D2222" s="88" t="str">
        <v/>
      </c>
      <c r="F2222" s="88" t="str">
        <v/>
      </c>
      <c r="O2222" s="138">
        <v>32</v>
      </c>
      <c r="P2222" s="138" t="s">
        <v>223</v>
      </c>
      <c r="Q2222" s="138" t="s">
        <v>415</v>
      </c>
      <c r="R2222" s="138">
        <v>13</v>
      </c>
      <c r="S2222" s="138" t="s">
        <v>428</v>
      </c>
      <c r="T2222" s="138" t="s">
        <v>442</v>
      </c>
      <c r="U2222" s="139">
        <v>48.51</v>
      </c>
    </row>
    <row r="2223" spans="2:21" x14ac:dyDescent="0.25">
      <c r="B2223" s="88" t="str">
        <v/>
      </c>
      <c r="C2223" s="88" t="str">
        <v/>
      </c>
      <c r="D2223" s="88" t="str">
        <v/>
      </c>
      <c r="F2223" s="88" t="str">
        <v/>
      </c>
      <c r="O2223" s="138">
        <v>32</v>
      </c>
      <c r="P2223" s="138" t="s">
        <v>223</v>
      </c>
      <c r="Q2223" s="138" t="s">
        <v>415</v>
      </c>
      <c r="R2223" s="138">
        <v>14</v>
      </c>
      <c r="S2223" s="138" t="s">
        <v>429</v>
      </c>
      <c r="T2223" s="138" t="s">
        <v>443</v>
      </c>
      <c r="U2223" s="139">
        <v>45.7</v>
      </c>
    </row>
    <row r="2224" spans="2:21" x14ac:dyDescent="0.25">
      <c r="B2224" s="88" t="str">
        <v/>
      </c>
      <c r="C2224" s="88" t="str">
        <v/>
      </c>
      <c r="D2224" s="88" t="str">
        <v/>
      </c>
      <c r="F2224" s="88" t="str">
        <v/>
      </c>
      <c r="O2224" s="138">
        <v>32</v>
      </c>
      <c r="P2224" s="138" t="s">
        <v>223</v>
      </c>
      <c r="Q2224" s="138" t="s">
        <v>415</v>
      </c>
      <c r="R2224" s="138">
        <v>15</v>
      </c>
      <c r="S2224" s="138" t="s">
        <v>430</v>
      </c>
      <c r="T2224" s="138" t="s">
        <v>444</v>
      </c>
      <c r="U2224" s="138">
        <v>49.91</v>
      </c>
    </row>
    <row r="2225" spans="2:21" x14ac:dyDescent="0.25">
      <c r="B2225" s="88" t="str">
        <v/>
      </c>
      <c r="C2225" s="88" t="str">
        <v/>
      </c>
      <c r="D2225" s="88" t="str">
        <v/>
      </c>
      <c r="F2225" s="88" t="str">
        <v/>
      </c>
      <c r="O2225" s="138">
        <v>32</v>
      </c>
      <c r="P2225" s="138" t="s">
        <v>223</v>
      </c>
      <c r="Q2225" s="138" t="s">
        <v>431</v>
      </c>
      <c r="R2225" s="138">
        <v>1</v>
      </c>
      <c r="S2225" s="138" t="s">
        <v>432</v>
      </c>
      <c r="T2225" s="138" t="s">
        <v>445</v>
      </c>
      <c r="U2225" s="138">
        <v>67.83</v>
      </c>
    </row>
    <row r="2226" spans="2:21" x14ac:dyDescent="0.25">
      <c r="B2226" s="88" t="str">
        <v/>
      </c>
      <c r="C2226" s="88" t="str">
        <v/>
      </c>
      <c r="D2226" s="88" t="str">
        <v/>
      </c>
      <c r="F2226" s="88" t="str">
        <v/>
      </c>
      <c r="O2226" s="138">
        <v>32</v>
      </c>
      <c r="P2226" s="138" t="s">
        <v>223</v>
      </c>
      <c r="Q2226" s="138" t="s">
        <v>431</v>
      </c>
      <c r="R2226" s="138">
        <v>2</v>
      </c>
      <c r="S2226" s="138" t="s">
        <v>433</v>
      </c>
      <c r="T2226" s="138" t="s">
        <v>446</v>
      </c>
      <c r="U2226" s="138">
        <v>60.04</v>
      </c>
    </row>
    <row r="2227" spans="2:21" x14ac:dyDescent="0.25">
      <c r="B2227" s="88" t="str">
        <v/>
      </c>
      <c r="C2227" s="88" t="str">
        <v/>
      </c>
      <c r="D2227" s="88" t="str">
        <v/>
      </c>
      <c r="F2227" s="88" t="str">
        <v/>
      </c>
      <c r="O2227" s="138">
        <v>33</v>
      </c>
      <c r="P2227" s="138" t="s">
        <v>224</v>
      </c>
      <c r="Q2227" s="138" t="s">
        <v>415</v>
      </c>
      <c r="R2227" s="138">
        <v>1</v>
      </c>
      <c r="S2227" s="138" t="s">
        <v>416</v>
      </c>
      <c r="T2227" s="138" t="s">
        <v>434</v>
      </c>
      <c r="U2227" s="139">
        <v>53.75</v>
      </c>
    </row>
    <row r="2228" spans="2:21" x14ac:dyDescent="0.25">
      <c r="B2228" s="88" t="str">
        <v/>
      </c>
      <c r="C2228" s="88" t="str">
        <v/>
      </c>
      <c r="D2228" s="88" t="str">
        <v/>
      </c>
      <c r="F2228" s="88" t="str">
        <v/>
      </c>
      <c r="O2228" s="138">
        <v>33</v>
      </c>
      <c r="P2228" s="138" t="s">
        <v>224</v>
      </c>
      <c r="Q2228" s="138" t="s">
        <v>415</v>
      </c>
      <c r="R2228" s="138">
        <v>2</v>
      </c>
      <c r="S2228" s="138" t="s">
        <v>417</v>
      </c>
      <c r="T2228" s="138" t="s">
        <v>435</v>
      </c>
      <c r="U2228" s="139">
        <v>49.85</v>
      </c>
    </row>
    <row r="2229" spans="2:21" x14ac:dyDescent="0.25">
      <c r="B2229" s="88" t="str">
        <v/>
      </c>
      <c r="C2229" s="88" t="str">
        <v/>
      </c>
      <c r="D2229" s="88" t="str">
        <v/>
      </c>
      <c r="F2229" s="88" t="str">
        <v/>
      </c>
      <c r="O2229" s="138">
        <v>33</v>
      </c>
      <c r="P2229" s="138" t="s">
        <v>224</v>
      </c>
      <c r="Q2229" s="138" t="s">
        <v>415</v>
      </c>
      <c r="R2229" s="138">
        <v>3</v>
      </c>
      <c r="S2229" s="138" t="s">
        <v>418</v>
      </c>
      <c r="T2229" s="138" t="s">
        <v>252</v>
      </c>
      <c r="U2229" s="139">
        <v>64.97</v>
      </c>
    </row>
    <row r="2230" spans="2:21" x14ac:dyDescent="0.25">
      <c r="B2230" s="88" t="str">
        <v/>
      </c>
      <c r="C2230" s="88" t="str">
        <v/>
      </c>
      <c r="D2230" s="88" t="str">
        <v/>
      </c>
      <c r="F2230" s="88" t="str">
        <v/>
      </c>
      <c r="O2230" s="138">
        <v>33</v>
      </c>
      <c r="P2230" s="138" t="s">
        <v>224</v>
      </c>
      <c r="Q2230" s="138" t="s">
        <v>415</v>
      </c>
      <c r="R2230" s="138">
        <v>4</v>
      </c>
      <c r="S2230" s="138" t="s">
        <v>419</v>
      </c>
      <c r="T2230" s="138" t="s">
        <v>436</v>
      </c>
      <c r="U2230" s="139">
        <v>50.28</v>
      </c>
    </row>
    <row r="2231" spans="2:21" x14ac:dyDescent="0.25">
      <c r="B2231" s="88" t="str">
        <v/>
      </c>
      <c r="C2231" s="88" t="str">
        <v/>
      </c>
      <c r="D2231" s="88" t="str">
        <v/>
      </c>
      <c r="F2231" s="88" t="str">
        <v/>
      </c>
      <c r="O2231" s="138">
        <v>33</v>
      </c>
      <c r="P2231" s="138" t="s">
        <v>224</v>
      </c>
      <c r="Q2231" s="138" t="s">
        <v>415</v>
      </c>
      <c r="R2231" s="138">
        <v>5</v>
      </c>
      <c r="S2231" s="138" t="s">
        <v>420</v>
      </c>
      <c r="T2231" s="138" t="s">
        <v>252</v>
      </c>
      <c r="U2231" s="139">
        <v>65.930000000000007</v>
      </c>
    </row>
    <row r="2232" spans="2:21" x14ac:dyDescent="0.25">
      <c r="B2232" s="88" t="str">
        <v/>
      </c>
      <c r="C2232" s="88" t="str">
        <v/>
      </c>
      <c r="D2232" s="88" t="str">
        <v/>
      </c>
      <c r="F2232" s="88" t="str">
        <v/>
      </c>
      <c r="O2232" s="138">
        <v>33</v>
      </c>
      <c r="P2232" s="138" t="s">
        <v>224</v>
      </c>
      <c r="Q2232" s="138" t="s">
        <v>415</v>
      </c>
      <c r="R2232" s="138">
        <v>6</v>
      </c>
      <c r="S2232" s="138" t="s">
        <v>421</v>
      </c>
      <c r="T2232" s="138" t="s">
        <v>244</v>
      </c>
      <c r="U2232" s="139">
        <v>44.04</v>
      </c>
    </row>
    <row r="2233" spans="2:21" x14ac:dyDescent="0.25">
      <c r="B2233" s="88" t="str">
        <v/>
      </c>
      <c r="C2233" s="88" t="str">
        <v/>
      </c>
      <c r="D2233" s="88" t="str">
        <v/>
      </c>
      <c r="F2233" s="88" t="str">
        <v/>
      </c>
      <c r="O2233" s="138">
        <v>33</v>
      </c>
      <c r="P2233" s="138" t="s">
        <v>224</v>
      </c>
      <c r="Q2233" s="138" t="s">
        <v>415</v>
      </c>
      <c r="R2233" s="138">
        <v>7</v>
      </c>
      <c r="S2233" s="138" t="s">
        <v>422</v>
      </c>
      <c r="T2233" s="138" t="s">
        <v>437</v>
      </c>
      <c r="U2233" s="139">
        <v>71.569999999999993</v>
      </c>
    </row>
    <row r="2234" spans="2:21" x14ac:dyDescent="0.25">
      <c r="B2234" s="88" t="str">
        <v/>
      </c>
      <c r="C2234" s="88" t="str">
        <v/>
      </c>
      <c r="D2234" s="88" t="str">
        <v/>
      </c>
      <c r="F2234" s="88" t="str">
        <v/>
      </c>
      <c r="O2234" s="138">
        <v>33</v>
      </c>
      <c r="P2234" s="138" t="s">
        <v>224</v>
      </c>
      <c r="Q2234" s="138" t="s">
        <v>415</v>
      </c>
      <c r="R2234" s="138">
        <v>8</v>
      </c>
      <c r="S2234" s="138" t="s">
        <v>423</v>
      </c>
      <c r="T2234" s="138" t="s">
        <v>438</v>
      </c>
      <c r="U2234" s="139">
        <v>44.61</v>
      </c>
    </row>
    <row r="2235" spans="2:21" x14ac:dyDescent="0.25">
      <c r="B2235" s="88" t="str">
        <v/>
      </c>
      <c r="C2235" s="88" t="str">
        <v/>
      </c>
      <c r="D2235" s="88" t="str">
        <v/>
      </c>
      <c r="F2235" s="88" t="str">
        <v/>
      </c>
      <c r="O2235" s="138">
        <v>33</v>
      </c>
      <c r="P2235" s="138" t="s">
        <v>224</v>
      </c>
      <c r="Q2235" s="138" t="s">
        <v>415</v>
      </c>
      <c r="R2235" s="138">
        <v>9</v>
      </c>
      <c r="S2235" s="138" t="s">
        <v>424</v>
      </c>
      <c r="T2235" s="138" t="s">
        <v>246</v>
      </c>
      <c r="U2235" s="139">
        <v>48.9</v>
      </c>
    </row>
    <row r="2236" spans="2:21" x14ac:dyDescent="0.25">
      <c r="B2236" s="88" t="str">
        <v/>
      </c>
      <c r="C2236" s="88" t="str">
        <v/>
      </c>
      <c r="D2236" s="88" t="str">
        <v/>
      </c>
      <c r="F2236" s="88" t="str">
        <v/>
      </c>
      <c r="O2236" s="138">
        <v>33</v>
      </c>
      <c r="P2236" s="138" t="s">
        <v>224</v>
      </c>
      <c r="Q2236" s="138" t="s">
        <v>415</v>
      </c>
      <c r="R2236" s="138">
        <v>10</v>
      </c>
      <c r="S2236" s="138" t="s">
        <v>425</v>
      </c>
      <c r="T2236" s="138" t="s">
        <v>439</v>
      </c>
      <c r="U2236" s="139">
        <v>59.65</v>
      </c>
    </row>
    <row r="2237" spans="2:21" x14ac:dyDescent="0.25">
      <c r="B2237" s="88" t="str">
        <v/>
      </c>
      <c r="C2237" s="88" t="str">
        <v/>
      </c>
      <c r="D2237" s="88" t="str">
        <v/>
      </c>
      <c r="F2237" s="88" t="str">
        <v/>
      </c>
      <c r="O2237" s="138">
        <v>33</v>
      </c>
      <c r="P2237" s="138" t="s">
        <v>224</v>
      </c>
      <c r="Q2237" s="138" t="s">
        <v>415</v>
      </c>
      <c r="R2237" s="138">
        <v>11</v>
      </c>
      <c r="S2237" s="138" t="s">
        <v>426</v>
      </c>
      <c r="T2237" s="138" t="s">
        <v>440</v>
      </c>
      <c r="U2237" s="139">
        <v>46.92</v>
      </c>
    </row>
    <row r="2238" spans="2:21" x14ac:dyDescent="0.25">
      <c r="B2238" s="88" t="str">
        <v/>
      </c>
      <c r="C2238" s="88" t="str">
        <v/>
      </c>
      <c r="D2238" s="88" t="str">
        <v/>
      </c>
      <c r="F2238" s="88" t="str">
        <v/>
      </c>
      <c r="O2238" s="138">
        <v>33</v>
      </c>
      <c r="P2238" s="138" t="s">
        <v>224</v>
      </c>
      <c r="Q2238" s="138" t="s">
        <v>415</v>
      </c>
      <c r="R2238" s="138">
        <v>12</v>
      </c>
      <c r="S2238" s="138" t="s">
        <v>427</v>
      </c>
      <c r="T2238" s="138" t="s">
        <v>441</v>
      </c>
      <c r="U2238" s="139">
        <v>51.54</v>
      </c>
    </row>
    <row r="2239" spans="2:21" x14ac:dyDescent="0.25">
      <c r="B2239" s="88" t="str">
        <v/>
      </c>
      <c r="C2239" s="88" t="str">
        <v/>
      </c>
      <c r="D2239" s="88" t="str">
        <v/>
      </c>
      <c r="F2239" s="88" t="str">
        <v/>
      </c>
      <c r="O2239" s="138">
        <v>33</v>
      </c>
      <c r="P2239" s="138" t="s">
        <v>224</v>
      </c>
      <c r="Q2239" s="138" t="s">
        <v>415</v>
      </c>
      <c r="R2239" s="138">
        <v>13</v>
      </c>
      <c r="S2239" s="138" t="s">
        <v>428</v>
      </c>
      <c r="T2239" s="138" t="s">
        <v>442</v>
      </c>
      <c r="U2239" s="139">
        <v>48.51</v>
      </c>
    </row>
    <row r="2240" spans="2:21" x14ac:dyDescent="0.25">
      <c r="B2240" s="88" t="str">
        <v/>
      </c>
      <c r="C2240" s="88" t="str">
        <v/>
      </c>
      <c r="D2240" s="88" t="str">
        <v/>
      </c>
      <c r="F2240" s="88" t="str">
        <v/>
      </c>
      <c r="O2240" s="138">
        <v>33</v>
      </c>
      <c r="P2240" s="138" t="s">
        <v>224</v>
      </c>
      <c r="Q2240" s="138" t="s">
        <v>415</v>
      </c>
      <c r="R2240" s="138">
        <v>14</v>
      </c>
      <c r="S2240" s="138" t="s">
        <v>429</v>
      </c>
      <c r="T2240" s="138" t="s">
        <v>443</v>
      </c>
      <c r="U2240" s="139">
        <v>45.7</v>
      </c>
    </row>
    <row r="2241" spans="2:21" x14ac:dyDescent="0.25">
      <c r="B2241" s="88" t="str">
        <v/>
      </c>
      <c r="C2241" s="88" t="str">
        <v/>
      </c>
      <c r="D2241" s="88" t="str">
        <v/>
      </c>
      <c r="F2241" s="88" t="str">
        <v/>
      </c>
      <c r="O2241" s="138">
        <v>33</v>
      </c>
      <c r="P2241" s="138" t="s">
        <v>224</v>
      </c>
      <c r="Q2241" s="138" t="s">
        <v>415</v>
      </c>
      <c r="R2241" s="138">
        <v>15</v>
      </c>
      <c r="S2241" s="138" t="s">
        <v>430</v>
      </c>
      <c r="T2241" s="138" t="s">
        <v>444</v>
      </c>
      <c r="U2241" s="138">
        <v>49.91</v>
      </c>
    </row>
    <row r="2242" spans="2:21" x14ac:dyDescent="0.25">
      <c r="B2242" s="88" t="str">
        <v/>
      </c>
      <c r="C2242" s="88" t="str">
        <v/>
      </c>
      <c r="D2242" s="88" t="str">
        <v/>
      </c>
      <c r="F2242" s="88" t="str">
        <v/>
      </c>
      <c r="O2242" s="138">
        <v>33</v>
      </c>
      <c r="P2242" s="138" t="s">
        <v>224</v>
      </c>
      <c r="Q2242" s="138" t="s">
        <v>431</v>
      </c>
      <c r="R2242" s="138">
        <v>1</v>
      </c>
      <c r="S2242" s="138" t="s">
        <v>432</v>
      </c>
      <c r="T2242" s="138" t="s">
        <v>445</v>
      </c>
      <c r="U2242" s="138">
        <v>67.83</v>
      </c>
    </row>
    <row r="2243" spans="2:21" x14ac:dyDescent="0.25">
      <c r="B2243" s="88" t="str">
        <v/>
      </c>
      <c r="C2243" s="88" t="str">
        <v/>
      </c>
      <c r="D2243" s="88" t="str">
        <v/>
      </c>
      <c r="F2243" s="88" t="str">
        <v/>
      </c>
      <c r="O2243" s="138">
        <v>33</v>
      </c>
      <c r="P2243" s="138" t="s">
        <v>224</v>
      </c>
      <c r="Q2243" s="138" t="s">
        <v>431</v>
      </c>
      <c r="R2243" s="138">
        <v>2</v>
      </c>
      <c r="S2243" s="138" t="s">
        <v>433</v>
      </c>
      <c r="T2243" s="138" t="s">
        <v>446</v>
      </c>
      <c r="U2243" s="138">
        <v>60.04</v>
      </c>
    </row>
    <row r="2244" spans="2:21" x14ac:dyDescent="0.25">
      <c r="B2244" s="88" t="str">
        <v/>
      </c>
      <c r="C2244" s="88" t="str">
        <v/>
      </c>
      <c r="D2244" s="88" t="str">
        <v/>
      </c>
      <c r="F2244" s="88" t="str">
        <v/>
      </c>
      <c r="O2244" s="138">
        <v>34</v>
      </c>
      <c r="P2244" s="138" t="s">
        <v>225</v>
      </c>
      <c r="Q2244" s="138" t="s">
        <v>415</v>
      </c>
      <c r="R2244" s="138">
        <v>1</v>
      </c>
      <c r="S2244" s="138" t="s">
        <v>416</v>
      </c>
      <c r="T2244" s="138" t="s">
        <v>434</v>
      </c>
      <c r="U2244" s="139">
        <v>53.75</v>
      </c>
    </row>
    <row r="2245" spans="2:21" x14ac:dyDescent="0.25">
      <c r="B2245" s="88" t="str">
        <v/>
      </c>
      <c r="C2245" s="88" t="str">
        <v/>
      </c>
      <c r="D2245" s="88" t="str">
        <v/>
      </c>
      <c r="F2245" s="88" t="str">
        <v/>
      </c>
      <c r="O2245" s="138">
        <v>34</v>
      </c>
      <c r="P2245" s="138" t="s">
        <v>225</v>
      </c>
      <c r="Q2245" s="138" t="s">
        <v>415</v>
      </c>
      <c r="R2245" s="138">
        <v>2</v>
      </c>
      <c r="S2245" s="138" t="s">
        <v>417</v>
      </c>
      <c r="T2245" s="138" t="s">
        <v>435</v>
      </c>
      <c r="U2245" s="139">
        <v>49.85</v>
      </c>
    </row>
    <row r="2246" spans="2:21" x14ac:dyDescent="0.25">
      <c r="B2246" s="88" t="str">
        <v/>
      </c>
      <c r="C2246" s="88" t="str">
        <v/>
      </c>
      <c r="D2246" s="88" t="str">
        <v/>
      </c>
      <c r="F2246" s="88" t="str">
        <v/>
      </c>
      <c r="O2246" s="138">
        <v>34</v>
      </c>
      <c r="P2246" s="138" t="s">
        <v>225</v>
      </c>
      <c r="Q2246" s="138" t="s">
        <v>415</v>
      </c>
      <c r="R2246" s="138">
        <v>3</v>
      </c>
      <c r="S2246" s="138" t="s">
        <v>418</v>
      </c>
      <c r="T2246" s="138" t="s">
        <v>252</v>
      </c>
      <c r="U2246" s="139">
        <v>64.97</v>
      </c>
    </row>
    <row r="2247" spans="2:21" x14ac:dyDescent="0.25">
      <c r="B2247" s="88" t="str">
        <v/>
      </c>
      <c r="C2247" s="88" t="str">
        <v/>
      </c>
      <c r="D2247" s="88" t="str">
        <v/>
      </c>
      <c r="F2247" s="88" t="str">
        <v/>
      </c>
      <c r="O2247" s="138">
        <v>34</v>
      </c>
      <c r="P2247" s="138" t="s">
        <v>225</v>
      </c>
      <c r="Q2247" s="138" t="s">
        <v>415</v>
      </c>
      <c r="R2247" s="138">
        <v>4</v>
      </c>
      <c r="S2247" s="138" t="s">
        <v>419</v>
      </c>
      <c r="T2247" s="138" t="s">
        <v>436</v>
      </c>
      <c r="U2247" s="139">
        <v>50.28</v>
      </c>
    </row>
    <row r="2248" spans="2:21" x14ac:dyDescent="0.25">
      <c r="B2248" s="88" t="str">
        <v/>
      </c>
      <c r="C2248" s="88" t="str">
        <v/>
      </c>
      <c r="D2248" s="88" t="str">
        <v/>
      </c>
      <c r="F2248" s="88" t="str">
        <v/>
      </c>
      <c r="O2248" s="138">
        <v>34</v>
      </c>
      <c r="P2248" s="138" t="s">
        <v>225</v>
      </c>
      <c r="Q2248" s="138" t="s">
        <v>415</v>
      </c>
      <c r="R2248" s="138">
        <v>5</v>
      </c>
      <c r="S2248" s="138" t="s">
        <v>420</v>
      </c>
      <c r="T2248" s="138" t="s">
        <v>252</v>
      </c>
      <c r="U2248" s="139">
        <v>65.930000000000007</v>
      </c>
    </row>
    <row r="2249" spans="2:21" x14ac:dyDescent="0.25">
      <c r="B2249" s="88" t="str">
        <v/>
      </c>
      <c r="C2249" s="88" t="str">
        <v/>
      </c>
      <c r="D2249" s="88" t="str">
        <v/>
      </c>
      <c r="F2249" s="88" t="str">
        <v/>
      </c>
      <c r="O2249" s="138">
        <v>34</v>
      </c>
      <c r="P2249" s="138" t="s">
        <v>225</v>
      </c>
      <c r="Q2249" s="138" t="s">
        <v>415</v>
      </c>
      <c r="R2249" s="138">
        <v>6</v>
      </c>
      <c r="S2249" s="138" t="s">
        <v>421</v>
      </c>
      <c r="T2249" s="138" t="s">
        <v>244</v>
      </c>
      <c r="U2249" s="139">
        <v>44.04</v>
      </c>
    </row>
    <row r="2250" spans="2:21" x14ac:dyDescent="0.25">
      <c r="B2250" s="88" t="str">
        <v/>
      </c>
      <c r="C2250" s="88" t="str">
        <v/>
      </c>
      <c r="D2250" s="88" t="str">
        <v/>
      </c>
      <c r="F2250" s="88" t="str">
        <v/>
      </c>
      <c r="O2250" s="138">
        <v>34</v>
      </c>
      <c r="P2250" s="138" t="s">
        <v>225</v>
      </c>
      <c r="Q2250" s="138" t="s">
        <v>415</v>
      </c>
      <c r="R2250" s="138">
        <v>7</v>
      </c>
      <c r="S2250" s="138" t="s">
        <v>422</v>
      </c>
      <c r="T2250" s="138" t="s">
        <v>437</v>
      </c>
      <c r="U2250" s="139">
        <v>71.569999999999993</v>
      </c>
    </row>
    <row r="2251" spans="2:21" x14ac:dyDescent="0.25">
      <c r="B2251" s="88" t="str">
        <v/>
      </c>
      <c r="C2251" s="88" t="str">
        <v/>
      </c>
      <c r="D2251" s="88" t="str">
        <v/>
      </c>
      <c r="F2251" s="88" t="str">
        <v/>
      </c>
      <c r="O2251" s="138">
        <v>34</v>
      </c>
      <c r="P2251" s="138" t="s">
        <v>225</v>
      </c>
      <c r="Q2251" s="138" t="s">
        <v>415</v>
      </c>
      <c r="R2251" s="138">
        <v>8</v>
      </c>
      <c r="S2251" s="138" t="s">
        <v>423</v>
      </c>
      <c r="T2251" s="138" t="s">
        <v>438</v>
      </c>
      <c r="U2251" s="139">
        <v>44.61</v>
      </c>
    </row>
    <row r="2252" spans="2:21" x14ac:dyDescent="0.25">
      <c r="B2252" s="88" t="str">
        <v/>
      </c>
      <c r="C2252" s="88" t="str">
        <v/>
      </c>
      <c r="D2252" s="88" t="str">
        <v/>
      </c>
      <c r="F2252" s="88" t="str">
        <v/>
      </c>
      <c r="O2252" s="138">
        <v>34</v>
      </c>
      <c r="P2252" s="138" t="s">
        <v>225</v>
      </c>
      <c r="Q2252" s="138" t="s">
        <v>415</v>
      </c>
      <c r="R2252" s="138">
        <v>9</v>
      </c>
      <c r="S2252" s="138" t="s">
        <v>424</v>
      </c>
      <c r="T2252" s="138" t="s">
        <v>246</v>
      </c>
      <c r="U2252" s="139">
        <v>48.9</v>
      </c>
    </row>
    <row r="2253" spans="2:21" x14ac:dyDescent="0.25">
      <c r="B2253" s="88" t="str">
        <v/>
      </c>
      <c r="C2253" s="88" t="str">
        <v/>
      </c>
      <c r="D2253" s="88" t="str">
        <v/>
      </c>
      <c r="F2253" s="88" t="str">
        <v/>
      </c>
      <c r="O2253" s="138">
        <v>34</v>
      </c>
      <c r="P2253" s="138" t="s">
        <v>225</v>
      </c>
      <c r="Q2253" s="138" t="s">
        <v>415</v>
      </c>
      <c r="R2253" s="138">
        <v>10</v>
      </c>
      <c r="S2253" s="138" t="s">
        <v>425</v>
      </c>
      <c r="T2253" s="138" t="s">
        <v>439</v>
      </c>
      <c r="U2253" s="139">
        <v>59.65</v>
      </c>
    </row>
    <row r="2254" spans="2:21" x14ac:dyDescent="0.25">
      <c r="B2254" s="88" t="str">
        <v/>
      </c>
      <c r="C2254" s="88" t="str">
        <v/>
      </c>
      <c r="D2254" s="88" t="str">
        <v/>
      </c>
      <c r="F2254" s="88" t="str">
        <v/>
      </c>
      <c r="O2254" s="138">
        <v>34</v>
      </c>
      <c r="P2254" s="138" t="s">
        <v>225</v>
      </c>
      <c r="Q2254" s="138" t="s">
        <v>415</v>
      </c>
      <c r="R2254" s="138">
        <v>11</v>
      </c>
      <c r="S2254" s="138" t="s">
        <v>426</v>
      </c>
      <c r="T2254" s="138" t="s">
        <v>440</v>
      </c>
      <c r="U2254" s="139">
        <v>46.92</v>
      </c>
    </row>
    <row r="2255" spans="2:21" x14ac:dyDescent="0.25">
      <c r="B2255" s="88" t="str">
        <v/>
      </c>
      <c r="C2255" s="88" t="str">
        <v/>
      </c>
      <c r="D2255" s="88" t="str">
        <v/>
      </c>
      <c r="F2255" s="88" t="str">
        <v/>
      </c>
      <c r="O2255" s="138">
        <v>34</v>
      </c>
      <c r="P2255" s="138" t="s">
        <v>225</v>
      </c>
      <c r="Q2255" s="138" t="s">
        <v>415</v>
      </c>
      <c r="R2255" s="138">
        <v>12</v>
      </c>
      <c r="S2255" s="138" t="s">
        <v>427</v>
      </c>
      <c r="T2255" s="138" t="s">
        <v>441</v>
      </c>
      <c r="U2255" s="139">
        <v>51.54</v>
      </c>
    </row>
    <row r="2256" spans="2:21" x14ac:dyDescent="0.25">
      <c r="B2256" s="88" t="str">
        <v/>
      </c>
      <c r="C2256" s="88" t="str">
        <v/>
      </c>
      <c r="D2256" s="88" t="str">
        <v/>
      </c>
      <c r="F2256" s="88" t="str">
        <v/>
      </c>
      <c r="O2256" s="138">
        <v>34</v>
      </c>
      <c r="P2256" s="138" t="s">
        <v>225</v>
      </c>
      <c r="Q2256" s="138" t="s">
        <v>415</v>
      </c>
      <c r="R2256" s="138">
        <v>13</v>
      </c>
      <c r="S2256" s="138" t="s">
        <v>428</v>
      </c>
      <c r="T2256" s="138" t="s">
        <v>442</v>
      </c>
      <c r="U2256" s="139">
        <v>48.51</v>
      </c>
    </row>
    <row r="2257" spans="2:21" x14ac:dyDescent="0.25">
      <c r="B2257" s="88" t="str">
        <v/>
      </c>
      <c r="C2257" s="88" t="str">
        <v/>
      </c>
      <c r="D2257" s="88" t="str">
        <v/>
      </c>
      <c r="F2257" s="88" t="str">
        <v/>
      </c>
      <c r="O2257" s="138">
        <v>34</v>
      </c>
      <c r="P2257" s="138" t="s">
        <v>225</v>
      </c>
      <c r="Q2257" s="138" t="s">
        <v>415</v>
      </c>
      <c r="R2257" s="138">
        <v>14</v>
      </c>
      <c r="S2257" s="138" t="s">
        <v>429</v>
      </c>
      <c r="T2257" s="138" t="s">
        <v>443</v>
      </c>
      <c r="U2257" s="139">
        <v>45.7</v>
      </c>
    </row>
    <row r="2258" spans="2:21" x14ac:dyDescent="0.25">
      <c r="B2258" s="88" t="str">
        <v/>
      </c>
      <c r="C2258" s="88" t="str">
        <v/>
      </c>
      <c r="D2258" s="88" t="str">
        <v/>
      </c>
      <c r="F2258" s="88" t="str">
        <v/>
      </c>
      <c r="O2258" s="138">
        <v>34</v>
      </c>
      <c r="P2258" s="138" t="s">
        <v>225</v>
      </c>
      <c r="Q2258" s="138" t="s">
        <v>415</v>
      </c>
      <c r="R2258" s="138">
        <v>15</v>
      </c>
      <c r="S2258" s="138" t="s">
        <v>430</v>
      </c>
      <c r="T2258" s="138" t="s">
        <v>444</v>
      </c>
      <c r="U2258" s="138">
        <v>49.91</v>
      </c>
    </row>
    <row r="2259" spans="2:21" x14ac:dyDescent="0.25">
      <c r="B2259" s="88" t="str">
        <v/>
      </c>
      <c r="C2259" s="88" t="str">
        <v/>
      </c>
      <c r="D2259" s="88" t="str">
        <v/>
      </c>
      <c r="F2259" s="88" t="str">
        <v/>
      </c>
      <c r="O2259" s="138">
        <v>34</v>
      </c>
      <c r="P2259" s="138" t="s">
        <v>225</v>
      </c>
      <c r="Q2259" s="138" t="s">
        <v>431</v>
      </c>
      <c r="R2259" s="138">
        <v>1</v>
      </c>
      <c r="S2259" s="138" t="s">
        <v>432</v>
      </c>
      <c r="T2259" s="138" t="s">
        <v>445</v>
      </c>
      <c r="U2259" s="138">
        <v>67.83</v>
      </c>
    </row>
    <row r="2260" spans="2:21" x14ac:dyDescent="0.25">
      <c r="B2260" s="88" t="str">
        <v/>
      </c>
      <c r="C2260" s="88" t="str">
        <v/>
      </c>
      <c r="D2260" s="88" t="str">
        <v/>
      </c>
      <c r="F2260" s="88" t="str">
        <v/>
      </c>
      <c r="O2260" s="138">
        <v>34</v>
      </c>
      <c r="P2260" s="138" t="s">
        <v>225</v>
      </c>
      <c r="Q2260" s="138" t="s">
        <v>431</v>
      </c>
      <c r="R2260" s="138">
        <v>2</v>
      </c>
      <c r="S2260" s="138" t="s">
        <v>433</v>
      </c>
      <c r="T2260" s="138" t="s">
        <v>446</v>
      </c>
      <c r="U2260" s="138">
        <v>60.04</v>
      </c>
    </row>
    <row r="2261" spans="2:21" x14ac:dyDescent="0.25">
      <c r="B2261" s="88" t="str">
        <v/>
      </c>
      <c r="C2261" s="88" t="str">
        <v/>
      </c>
      <c r="D2261" s="88" t="str">
        <v/>
      </c>
      <c r="F2261" s="88" t="str">
        <v/>
      </c>
      <c r="O2261" s="138">
        <v>35</v>
      </c>
      <c r="P2261" s="138" t="s">
        <v>226</v>
      </c>
      <c r="Q2261" s="138" t="s">
        <v>415</v>
      </c>
      <c r="R2261" s="138">
        <v>1</v>
      </c>
      <c r="S2261" s="138" t="s">
        <v>416</v>
      </c>
      <c r="T2261" s="138" t="s">
        <v>434</v>
      </c>
      <c r="U2261" s="139">
        <v>53.75</v>
      </c>
    </row>
    <row r="2262" spans="2:21" x14ac:dyDescent="0.25">
      <c r="B2262" s="88" t="str">
        <v/>
      </c>
      <c r="C2262" s="88" t="str">
        <v/>
      </c>
      <c r="D2262" s="88" t="str">
        <v/>
      </c>
      <c r="F2262" s="88" t="str">
        <v/>
      </c>
      <c r="O2262" s="138">
        <v>35</v>
      </c>
      <c r="P2262" s="138" t="s">
        <v>226</v>
      </c>
      <c r="Q2262" s="138" t="s">
        <v>415</v>
      </c>
      <c r="R2262" s="138">
        <v>2</v>
      </c>
      <c r="S2262" s="138" t="s">
        <v>417</v>
      </c>
      <c r="T2262" s="138" t="s">
        <v>435</v>
      </c>
      <c r="U2262" s="139">
        <v>49.85</v>
      </c>
    </row>
    <row r="2263" spans="2:21" x14ac:dyDescent="0.25">
      <c r="B2263" s="88" t="str">
        <v/>
      </c>
      <c r="C2263" s="88" t="str">
        <v/>
      </c>
      <c r="D2263" s="88" t="str">
        <v/>
      </c>
      <c r="F2263" s="88" t="str">
        <v/>
      </c>
      <c r="O2263" s="138">
        <v>35</v>
      </c>
      <c r="P2263" s="138" t="s">
        <v>226</v>
      </c>
      <c r="Q2263" s="138" t="s">
        <v>415</v>
      </c>
      <c r="R2263" s="138">
        <v>3</v>
      </c>
      <c r="S2263" s="138" t="s">
        <v>418</v>
      </c>
      <c r="T2263" s="138" t="s">
        <v>252</v>
      </c>
      <c r="U2263" s="139">
        <v>64.97</v>
      </c>
    </row>
    <row r="2264" spans="2:21" x14ac:dyDescent="0.25">
      <c r="B2264" s="88" t="str">
        <v/>
      </c>
      <c r="C2264" s="88" t="str">
        <v/>
      </c>
      <c r="D2264" s="88" t="str">
        <v/>
      </c>
      <c r="F2264" s="88" t="str">
        <v/>
      </c>
      <c r="O2264" s="138">
        <v>35</v>
      </c>
      <c r="P2264" s="138" t="s">
        <v>226</v>
      </c>
      <c r="Q2264" s="138" t="s">
        <v>415</v>
      </c>
      <c r="R2264" s="138">
        <v>4</v>
      </c>
      <c r="S2264" s="138" t="s">
        <v>419</v>
      </c>
      <c r="T2264" s="138" t="s">
        <v>436</v>
      </c>
      <c r="U2264" s="139">
        <v>50.28</v>
      </c>
    </row>
    <row r="2265" spans="2:21" x14ac:dyDescent="0.25">
      <c r="B2265" s="88" t="str">
        <v/>
      </c>
      <c r="C2265" s="88" t="str">
        <v/>
      </c>
      <c r="D2265" s="88" t="str">
        <v/>
      </c>
      <c r="F2265" s="88" t="str">
        <v/>
      </c>
      <c r="O2265" s="138">
        <v>35</v>
      </c>
      <c r="P2265" s="138" t="s">
        <v>226</v>
      </c>
      <c r="Q2265" s="138" t="s">
        <v>415</v>
      </c>
      <c r="R2265" s="138">
        <v>5</v>
      </c>
      <c r="S2265" s="138" t="s">
        <v>420</v>
      </c>
      <c r="T2265" s="138" t="s">
        <v>252</v>
      </c>
      <c r="U2265" s="139">
        <v>65.930000000000007</v>
      </c>
    </row>
    <row r="2266" spans="2:21" x14ac:dyDescent="0.25">
      <c r="B2266" s="88" t="str">
        <v/>
      </c>
      <c r="C2266" s="88" t="str">
        <v/>
      </c>
      <c r="D2266" s="88" t="str">
        <v/>
      </c>
      <c r="F2266" s="88" t="str">
        <v/>
      </c>
      <c r="O2266" s="138">
        <v>35</v>
      </c>
      <c r="P2266" s="138" t="s">
        <v>226</v>
      </c>
      <c r="Q2266" s="138" t="s">
        <v>415</v>
      </c>
      <c r="R2266" s="138">
        <v>6</v>
      </c>
      <c r="S2266" s="138" t="s">
        <v>421</v>
      </c>
      <c r="T2266" s="138" t="s">
        <v>244</v>
      </c>
      <c r="U2266" s="139">
        <v>44.04</v>
      </c>
    </row>
    <row r="2267" spans="2:21" x14ac:dyDescent="0.25">
      <c r="B2267" s="88" t="str">
        <v/>
      </c>
      <c r="C2267" s="88" t="str">
        <v/>
      </c>
      <c r="D2267" s="88" t="str">
        <v/>
      </c>
      <c r="F2267" s="88" t="str">
        <v/>
      </c>
      <c r="O2267" s="138">
        <v>35</v>
      </c>
      <c r="P2267" s="138" t="s">
        <v>226</v>
      </c>
      <c r="Q2267" s="138" t="s">
        <v>415</v>
      </c>
      <c r="R2267" s="138">
        <v>7</v>
      </c>
      <c r="S2267" s="138" t="s">
        <v>422</v>
      </c>
      <c r="T2267" s="138" t="s">
        <v>437</v>
      </c>
      <c r="U2267" s="139">
        <v>71.569999999999993</v>
      </c>
    </row>
    <row r="2268" spans="2:21" x14ac:dyDescent="0.25">
      <c r="B2268" s="88" t="str">
        <v/>
      </c>
      <c r="C2268" s="88" t="str">
        <v/>
      </c>
      <c r="D2268" s="88" t="str">
        <v/>
      </c>
      <c r="F2268" s="88" t="str">
        <v/>
      </c>
      <c r="O2268" s="138">
        <v>35</v>
      </c>
      <c r="P2268" s="138" t="s">
        <v>226</v>
      </c>
      <c r="Q2268" s="138" t="s">
        <v>415</v>
      </c>
      <c r="R2268" s="138">
        <v>8</v>
      </c>
      <c r="S2268" s="138" t="s">
        <v>423</v>
      </c>
      <c r="T2268" s="138" t="s">
        <v>438</v>
      </c>
      <c r="U2268" s="139">
        <v>44.61</v>
      </c>
    </row>
    <row r="2269" spans="2:21" x14ac:dyDescent="0.25">
      <c r="B2269" s="88" t="str">
        <v/>
      </c>
      <c r="C2269" s="88" t="str">
        <v/>
      </c>
      <c r="D2269" s="88" t="str">
        <v/>
      </c>
      <c r="F2269" s="88" t="str">
        <v/>
      </c>
      <c r="O2269" s="138">
        <v>35</v>
      </c>
      <c r="P2269" s="138" t="s">
        <v>226</v>
      </c>
      <c r="Q2269" s="138" t="s">
        <v>415</v>
      </c>
      <c r="R2269" s="138">
        <v>9</v>
      </c>
      <c r="S2269" s="138" t="s">
        <v>424</v>
      </c>
      <c r="T2269" s="138" t="s">
        <v>246</v>
      </c>
      <c r="U2269" s="139">
        <v>48.9</v>
      </c>
    </row>
    <row r="2270" spans="2:21" x14ac:dyDescent="0.25">
      <c r="B2270" s="88" t="str">
        <v/>
      </c>
      <c r="C2270" s="88" t="str">
        <v/>
      </c>
      <c r="D2270" s="88" t="str">
        <v/>
      </c>
      <c r="F2270" s="88" t="str">
        <v/>
      </c>
      <c r="O2270" s="138">
        <v>35</v>
      </c>
      <c r="P2270" s="138" t="s">
        <v>226</v>
      </c>
      <c r="Q2270" s="138" t="s">
        <v>415</v>
      </c>
      <c r="R2270" s="138">
        <v>10</v>
      </c>
      <c r="S2270" s="138" t="s">
        <v>425</v>
      </c>
      <c r="T2270" s="138" t="s">
        <v>439</v>
      </c>
      <c r="U2270" s="139">
        <v>59.65</v>
      </c>
    </row>
    <row r="2271" spans="2:21" x14ac:dyDescent="0.25">
      <c r="B2271" s="88" t="str">
        <v/>
      </c>
      <c r="C2271" s="88" t="str">
        <v/>
      </c>
      <c r="D2271" s="88" t="str">
        <v/>
      </c>
      <c r="F2271" s="88" t="str">
        <v/>
      </c>
      <c r="O2271" s="138">
        <v>35</v>
      </c>
      <c r="P2271" s="138" t="s">
        <v>226</v>
      </c>
      <c r="Q2271" s="138" t="s">
        <v>415</v>
      </c>
      <c r="R2271" s="138">
        <v>11</v>
      </c>
      <c r="S2271" s="138" t="s">
        <v>426</v>
      </c>
      <c r="T2271" s="138" t="s">
        <v>440</v>
      </c>
      <c r="U2271" s="139">
        <v>46.92</v>
      </c>
    </row>
    <row r="2272" spans="2:21" x14ac:dyDescent="0.25">
      <c r="B2272" s="88" t="str">
        <v/>
      </c>
      <c r="C2272" s="88" t="str">
        <v/>
      </c>
      <c r="D2272" s="88" t="str">
        <v/>
      </c>
      <c r="F2272" s="88" t="str">
        <v/>
      </c>
      <c r="O2272" s="138">
        <v>35</v>
      </c>
      <c r="P2272" s="138" t="s">
        <v>226</v>
      </c>
      <c r="Q2272" s="138" t="s">
        <v>415</v>
      </c>
      <c r="R2272" s="138">
        <v>12</v>
      </c>
      <c r="S2272" s="138" t="s">
        <v>427</v>
      </c>
      <c r="T2272" s="138" t="s">
        <v>441</v>
      </c>
      <c r="U2272" s="139">
        <v>51.54</v>
      </c>
    </row>
    <row r="2273" spans="2:21" x14ac:dyDescent="0.25">
      <c r="B2273" s="88" t="str">
        <v/>
      </c>
      <c r="C2273" s="88" t="str">
        <v/>
      </c>
      <c r="D2273" s="88" t="str">
        <v/>
      </c>
      <c r="F2273" s="88" t="str">
        <v/>
      </c>
      <c r="O2273" s="138">
        <v>35</v>
      </c>
      <c r="P2273" s="138" t="s">
        <v>226</v>
      </c>
      <c r="Q2273" s="138" t="s">
        <v>415</v>
      </c>
      <c r="R2273" s="138">
        <v>13</v>
      </c>
      <c r="S2273" s="138" t="s">
        <v>428</v>
      </c>
      <c r="T2273" s="138" t="s">
        <v>442</v>
      </c>
      <c r="U2273" s="139">
        <v>48.51</v>
      </c>
    </row>
    <row r="2274" spans="2:21" x14ac:dyDescent="0.25">
      <c r="B2274" s="88" t="str">
        <v/>
      </c>
      <c r="C2274" s="88" t="str">
        <v/>
      </c>
      <c r="D2274" s="88" t="str">
        <v/>
      </c>
      <c r="F2274" s="88" t="str">
        <v/>
      </c>
      <c r="O2274" s="138">
        <v>35</v>
      </c>
      <c r="P2274" s="138" t="s">
        <v>226</v>
      </c>
      <c r="Q2274" s="138" t="s">
        <v>415</v>
      </c>
      <c r="R2274" s="138">
        <v>14</v>
      </c>
      <c r="S2274" s="138" t="s">
        <v>429</v>
      </c>
      <c r="T2274" s="138" t="s">
        <v>443</v>
      </c>
      <c r="U2274" s="139">
        <v>45.7</v>
      </c>
    </row>
    <row r="2275" spans="2:21" x14ac:dyDescent="0.25">
      <c r="B2275" s="88" t="str">
        <v/>
      </c>
      <c r="C2275" s="88" t="str">
        <v/>
      </c>
      <c r="D2275" s="88" t="str">
        <v/>
      </c>
      <c r="F2275" s="88" t="str">
        <v/>
      </c>
      <c r="O2275" s="138">
        <v>35</v>
      </c>
      <c r="P2275" s="138" t="s">
        <v>226</v>
      </c>
      <c r="Q2275" s="138" t="s">
        <v>415</v>
      </c>
      <c r="R2275" s="138">
        <v>15</v>
      </c>
      <c r="S2275" s="138" t="s">
        <v>430</v>
      </c>
      <c r="T2275" s="138" t="s">
        <v>444</v>
      </c>
      <c r="U2275" s="138">
        <v>49.91</v>
      </c>
    </row>
    <row r="2276" spans="2:21" x14ac:dyDescent="0.25">
      <c r="B2276" s="88" t="str">
        <v/>
      </c>
      <c r="C2276" s="88" t="str">
        <v/>
      </c>
      <c r="D2276" s="88" t="str">
        <v/>
      </c>
      <c r="F2276" s="88" t="str">
        <v/>
      </c>
      <c r="O2276" s="138">
        <v>35</v>
      </c>
      <c r="P2276" s="138" t="s">
        <v>226</v>
      </c>
      <c r="Q2276" s="138" t="s">
        <v>431</v>
      </c>
      <c r="R2276" s="138">
        <v>1</v>
      </c>
      <c r="S2276" s="138" t="s">
        <v>432</v>
      </c>
      <c r="T2276" s="138" t="s">
        <v>445</v>
      </c>
      <c r="U2276" s="138">
        <v>67.83</v>
      </c>
    </row>
    <row r="2277" spans="2:21" x14ac:dyDescent="0.25">
      <c r="B2277" s="88" t="str">
        <v/>
      </c>
      <c r="C2277" s="88" t="str">
        <v/>
      </c>
      <c r="D2277" s="88" t="str">
        <v/>
      </c>
      <c r="F2277" s="88" t="str">
        <v/>
      </c>
      <c r="O2277" s="138">
        <v>35</v>
      </c>
      <c r="P2277" s="138" t="s">
        <v>226</v>
      </c>
      <c r="Q2277" s="138" t="s">
        <v>431</v>
      </c>
      <c r="R2277" s="138">
        <v>2</v>
      </c>
      <c r="S2277" s="138" t="s">
        <v>433</v>
      </c>
      <c r="T2277" s="138" t="s">
        <v>446</v>
      </c>
      <c r="U2277" s="138">
        <v>60.04</v>
      </c>
    </row>
    <row r="2278" spans="2:21" x14ac:dyDescent="0.25">
      <c r="B2278" s="88" t="str">
        <v/>
      </c>
      <c r="C2278" s="88" t="str">
        <v/>
      </c>
      <c r="D2278" s="88" t="str">
        <v/>
      </c>
      <c r="F2278" s="88" t="str">
        <v/>
      </c>
      <c r="O2278" s="138">
        <v>36</v>
      </c>
      <c r="P2278" s="138" t="s">
        <v>227</v>
      </c>
      <c r="Q2278" s="138" t="s">
        <v>415</v>
      </c>
      <c r="R2278" s="138">
        <v>1</v>
      </c>
      <c r="S2278" s="138" t="s">
        <v>416</v>
      </c>
      <c r="T2278" s="138" t="s">
        <v>434</v>
      </c>
      <c r="U2278" s="139">
        <v>53.75</v>
      </c>
    </row>
    <row r="2279" spans="2:21" x14ac:dyDescent="0.25">
      <c r="B2279" s="88" t="str">
        <v/>
      </c>
      <c r="C2279" s="88" t="str">
        <v/>
      </c>
      <c r="D2279" s="88" t="str">
        <v/>
      </c>
      <c r="F2279" s="88" t="str">
        <v/>
      </c>
      <c r="O2279" s="138">
        <v>36</v>
      </c>
      <c r="P2279" s="138" t="s">
        <v>227</v>
      </c>
      <c r="Q2279" s="138" t="s">
        <v>415</v>
      </c>
      <c r="R2279" s="138">
        <v>2</v>
      </c>
      <c r="S2279" s="138" t="s">
        <v>417</v>
      </c>
      <c r="T2279" s="138" t="s">
        <v>435</v>
      </c>
      <c r="U2279" s="139">
        <v>49.85</v>
      </c>
    </row>
    <row r="2280" spans="2:21" x14ac:dyDescent="0.25">
      <c r="B2280" s="88" t="str">
        <v/>
      </c>
      <c r="C2280" s="88" t="str">
        <v/>
      </c>
      <c r="D2280" s="88" t="str">
        <v/>
      </c>
      <c r="F2280" s="88" t="str">
        <v/>
      </c>
      <c r="O2280" s="138">
        <v>36</v>
      </c>
      <c r="P2280" s="138" t="s">
        <v>227</v>
      </c>
      <c r="Q2280" s="138" t="s">
        <v>415</v>
      </c>
      <c r="R2280" s="138">
        <v>3</v>
      </c>
      <c r="S2280" s="138" t="s">
        <v>418</v>
      </c>
      <c r="T2280" s="138" t="s">
        <v>252</v>
      </c>
      <c r="U2280" s="139">
        <v>64.97</v>
      </c>
    </row>
    <row r="2281" spans="2:21" x14ac:dyDescent="0.25">
      <c r="B2281" s="88" t="str">
        <v/>
      </c>
      <c r="C2281" s="88" t="str">
        <v/>
      </c>
      <c r="D2281" s="88" t="str">
        <v/>
      </c>
      <c r="F2281" s="88" t="str">
        <v/>
      </c>
      <c r="O2281" s="138">
        <v>36</v>
      </c>
      <c r="P2281" s="138" t="s">
        <v>227</v>
      </c>
      <c r="Q2281" s="138" t="s">
        <v>415</v>
      </c>
      <c r="R2281" s="138">
        <v>4</v>
      </c>
      <c r="S2281" s="138" t="s">
        <v>419</v>
      </c>
      <c r="T2281" s="138" t="s">
        <v>436</v>
      </c>
      <c r="U2281" s="139">
        <v>50.28</v>
      </c>
    </row>
    <row r="2282" spans="2:21" x14ac:dyDescent="0.25">
      <c r="B2282" s="88" t="str">
        <v/>
      </c>
      <c r="C2282" s="88" t="str">
        <v/>
      </c>
      <c r="D2282" s="88" t="str">
        <v/>
      </c>
      <c r="F2282" s="88" t="str">
        <v/>
      </c>
      <c r="O2282" s="138">
        <v>36</v>
      </c>
      <c r="P2282" s="138" t="s">
        <v>227</v>
      </c>
      <c r="Q2282" s="138" t="s">
        <v>415</v>
      </c>
      <c r="R2282" s="138">
        <v>5</v>
      </c>
      <c r="S2282" s="138" t="s">
        <v>420</v>
      </c>
      <c r="T2282" s="138" t="s">
        <v>252</v>
      </c>
      <c r="U2282" s="139">
        <v>65.930000000000007</v>
      </c>
    </row>
    <row r="2283" spans="2:21" x14ac:dyDescent="0.25">
      <c r="B2283" s="88" t="str">
        <v/>
      </c>
      <c r="C2283" s="88" t="str">
        <v/>
      </c>
      <c r="D2283" s="88" t="str">
        <v/>
      </c>
      <c r="F2283" s="88" t="str">
        <v/>
      </c>
      <c r="O2283" s="138">
        <v>36</v>
      </c>
      <c r="P2283" s="138" t="s">
        <v>227</v>
      </c>
      <c r="Q2283" s="138" t="s">
        <v>415</v>
      </c>
      <c r="R2283" s="138">
        <v>6</v>
      </c>
      <c r="S2283" s="138" t="s">
        <v>421</v>
      </c>
      <c r="T2283" s="138" t="s">
        <v>244</v>
      </c>
      <c r="U2283" s="139">
        <v>44.04</v>
      </c>
    </row>
    <row r="2284" spans="2:21" x14ac:dyDescent="0.25">
      <c r="B2284" s="88" t="str">
        <v/>
      </c>
      <c r="C2284" s="88" t="str">
        <v/>
      </c>
      <c r="D2284" s="88" t="str">
        <v/>
      </c>
      <c r="F2284" s="88" t="str">
        <v/>
      </c>
      <c r="O2284" s="138">
        <v>36</v>
      </c>
      <c r="P2284" s="138" t="s">
        <v>227</v>
      </c>
      <c r="Q2284" s="138" t="s">
        <v>415</v>
      </c>
      <c r="R2284" s="138">
        <v>7</v>
      </c>
      <c r="S2284" s="138" t="s">
        <v>422</v>
      </c>
      <c r="T2284" s="138" t="s">
        <v>437</v>
      </c>
      <c r="U2284" s="139">
        <v>71.569999999999993</v>
      </c>
    </row>
    <row r="2285" spans="2:21" x14ac:dyDescent="0.25">
      <c r="B2285" s="88" t="str">
        <v/>
      </c>
      <c r="C2285" s="88" t="str">
        <v/>
      </c>
      <c r="D2285" s="88" t="str">
        <v/>
      </c>
      <c r="F2285" s="88" t="str">
        <v/>
      </c>
      <c r="O2285" s="138">
        <v>36</v>
      </c>
      <c r="P2285" s="138" t="s">
        <v>227</v>
      </c>
      <c r="Q2285" s="138" t="s">
        <v>415</v>
      </c>
      <c r="R2285" s="138">
        <v>8</v>
      </c>
      <c r="S2285" s="138" t="s">
        <v>423</v>
      </c>
      <c r="T2285" s="138" t="s">
        <v>438</v>
      </c>
      <c r="U2285" s="139">
        <v>44.61</v>
      </c>
    </row>
    <row r="2286" spans="2:21" x14ac:dyDescent="0.25">
      <c r="B2286" s="88" t="str">
        <v/>
      </c>
      <c r="C2286" s="88" t="str">
        <v/>
      </c>
      <c r="D2286" s="88" t="str">
        <v/>
      </c>
      <c r="F2286" s="88" t="str">
        <v/>
      </c>
      <c r="O2286" s="138">
        <v>36</v>
      </c>
      <c r="P2286" s="138" t="s">
        <v>227</v>
      </c>
      <c r="Q2286" s="138" t="s">
        <v>415</v>
      </c>
      <c r="R2286" s="138">
        <v>9</v>
      </c>
      <c r="S2286" s="138" t="s">
        <v>424</v>
      </c>
      <c r="T2286" s="138" t="s">
        <v>246</v>
      </c>
      <c r="U2286" s="139">
        <v>48.9</v>
      </c>
    </row>
    <row r="2287" spans="2:21" x14ac:dyDescent="0.25">
      <c r="B2287" s="88" t="str">
        <v/>
      </c>
      <c r="C2287" s="88" t="str">
        <v/>
      </c>
      <c r="D2287" s="88" t="str">
        <v/>
      </c>
      <c r="F2287" s="88" t="str">
        <v/>
      </c>
      <c r="O2287" s="138">
        <v>36</v>
      </c>
      <c r="P2287" s="138" t="s">
        <v>227</v>
      </c>
      <c r="Q2287" s="138" t="s">
        <v>415</v>
      </c>
      <c r="R2287" s="138">
        <v>10</v>
      </c>
      <c r="S2287" s="138" t="s">
        <v>425</v>
      </c>
      <c r="T2287" s="138" t="s">
        <v>439</v>
      </c>
      <c r="U2287" s="139">
        <v>59.65</v>
      </c>
    </row>
    <row r="2288" spans="2:21" x14ac:dyDescent="0.25">
      <c r="B2288" s="88" t="str">
        <v/>
      </c>
      <c r="C2288" s="88" t="str">
        <v/>
      </c>
      <c r="D2288" s="88" t="str">
        <v/>
      </c>
      <c r="F2288" s="88" t="str">
        <v/>
      </c>
      <c r="O2288" s="138">
        <v>36</v>
      </c>
      <c r="P2288" s="138" t="s">
        <v>227</v>
      </c>
      <c r="Q2288" s="138" t="s">
        <v>415</v>
      </c>
      <c r="R2288" s="138">
        <v>11</v>
      </c>
      <c r="S2288" s="138" t="s">
        <v>426</v>
      </c>
      <c r="T2288" s="138" t="s">
        <v>440</v>
      </c>
      <c r="U2288" s="139">
        <v>46.92</v>
      </c>
    </row>
    <row r="2289" spans="2:21" x14ac:dyDescent="0.25">
      <c r="B2289" s="88" t="str">
        <v/>
      </c>
      <c r="C2289" s="88" t="str">
        <v/>
      </c>
      <c r="D2289" s="88" t="str">
        <v/>
      </c>
      <c r="F2289" s="88" t="str">
        <v/>
      </c>
      <c r="O2289" s="138">
        <v>36</v>
      </c>
      <c r="P2289" s="138" t="s">
        <v>227</v>
      </c>
      <c r="Q2289" s="138" t="s">
        <v>415</v>
      </c>
      <c r="R2289" s="138">
        <v>12</v>
      </c>
      <c r="S2289" s="138" t="s">
        <v>427</v>
      </c>
      <c r="T2289" s="138" t="s">
        <v>441</v>
      </c>
      <c r="U2289" s="139">
        <v>51.54</v>
      </c>
    </row>
    <row r="2290" spans="2:21" x14ac:dyDescent="0.25">
      <c r="B2290" s="88" t="str">
        <v/>
      </c>
      <c r="C2290" s="88" t="str">
        <v/>
      </c>
      <c r="D2290" s="88" t="str">
        <v/>
      </c>
      <c r="F2290" s="88" t="str">
        <v/>
      </c>
      <c r="O2290" s="138">
        <v>36</v>
      </c>
      <c r="P2290" s="138" t="s">
        <v>227</v>
      </c>
      <c r="Q2290" s="138" t="s">
        <v>415</v>
      </c>
      <c r="R2290" s="138">
        <v>13</v>
      </c>
      <c r="S2290" s="138" t="s">
        <v>428</v>
      </c>
      <c r="T2290" s="138" t="s">
        <v>442</v>
      </c>
      <c r="U2290" s="139">
        <v>48.51</v>
      </c>
    </row>
    <row r="2291" spans="2:21" x14ac:dyDescent="0.25">
      <c r="B2291" s="88" t="str">
        <v/>
      </c>
      <c r="C2291" s="88" t="str">
        <v/>
      </c>
      <c r="D2291" s="88" t="str">
        <v/>
      </c>
      <c r="F2291" s="88" t="str">
        <v/>
      </c>
      <c r="O2291" s="138">
        <v>36</v>
      </c>
      <c r="P2291" s="138" t="s">
        <v>227</v>
      </c>
      <c r="Q2291" s="138" t="s">
        <v>415</v>
      </c>
      <c r="R2291" s="138">
        <v>14</v>
      </c>
      <c r="S2291" s="138" t="s">
        <v>429</v>
      </c>
      <c r="T2291" s="138" t="s">
        <v>443</v>
      </c>
      <c r="U2291" s="139">
        <v>45.7</v>
      </c>
    </row>
    <row r="2292" spans="2:21" x14ac:dyDescent="0.25">
      <c r="B2292" s="88" t="str">
        <v/>
      </c>
      <c r="C2292" s="88" t="str">
        <v/>
      </c>
      <c r="D2292" s="88" t="str">
        <v/>
      </c>
      <c r="F2292" s="88" t="str">
        <v/>
      </c>
      <c r="O2292" s="138">
        <v>36</v>
      </c>
      <c r="P2292" s="138" t="s">
        <v>227</v>
      </c>
      <c r="Q2292" s="138" t="s">
        <v>415</v>
      </c>
      <c r="R2292" s="138">
        <v>15</v>
      </c>
      <c r="S2292" s="138" t="s">
        <v>430</v>
      </c>
      <c r="T2292" s="138" t="s">
        <v>444</v>
      </c>
      <c r="U2292" s="138">
        <v>49.91</v>
      </c>
    </row>
    <row r="2293" spans="2:21" x14ac:dyDescent="0.25">
      <c r="B2293" s="88" t="str">
        <v/>
      </c>
      <c r="C2293" s="88" t="str">
        <v/>
      </c>
      <c r="D2293" s="88" t="str">
        <v/>
      </c>
      <c r="F2293" s="88" t="str">
        <v/>
      </c>
      <c r="O2293" s="138">
        <v>36</v>
      </c>
      <c r="P2293" s="138" t="s">
        <v>227</v>
      </c>
      <c r="Q2293" s="138" t="s">
        <v>431</v>
      </c>
      <c r="R2293" s="138">
        <v>1</v>
      </c>
      <c r="S2293" s="138" t="s">
        <v>432</v>
      </c>
      <c r="T2293" s="138" t="s">
        <v>445</v>
      </c>
      <c r="U2293" s="138">
        <v>67.83</v>
      </c>
    </row>
    <row r="2294" spans="2:21" x14ac:dyDescent="0.25">
      <c r="B2294" s="88" t="str">
        <v/>
      </c>
      <c r="C2294" s="88" t="str">
        <v/>
      </c>
      <c r="D2294" s="88" t="str">
        <v/>
      </c>
      <c r="F2294" s="88" t="str">
        <v/>
      </c>
      <c r="O2294" s="138">
        <v>36</v>
      </c>
      <c r="P2294" s="138" t="s">
        <v>227</v>
      </c>
      <c r="Q2294" s="138" t="s">
        <v>431</v>
      </c>
      <c r="R2294" s="138">
        <v>2</v>
      </c>
      <c r="S2294" s="138" t="s">
        <v>433</v>
      </c>
      <c r="T2294" s="138" t="s">
        <v>446</v>
      </c>
      <c r="U2294" s="138">
        <v>60.04</v>
      </c>
    </row>
    <row r="2295" spans="2:21" x14ac:dyDescent="0.25">
      <c r="B2295" s="88" t="str">
        <v/>
      </c>
      <c r="C2295" s="88" t="str">
        <v/>
      </c>
      <c r="D2295" s="88" t="str">
        <v/>
      </c>
      <c r="F2295" s="88" t="str">
        <v/>
      </c>
      <c r="O2295" s="138">
        <v>37</v>
      </c>
      <c r="P2295" s="138" t="s">
        <v>228</v>
      </c>
      <c r="Q2295" s="138" t="s">
        <v>415</v>
      </c>
      <c r="R2295" s="138">
        <v>1</v>
      </c>
      <c r="S2295" s="138" t="s">
        <v>416</v>
      </c>
      <c r="T2295" s="138" t="s">
        <v>434</v>
      </c>
      <c r="U2295" s="139">
        <v>53.75</v>
      </c>
    </row>
    <row r="2296" spans="2:21" x14ac:dyDescent="0.25">
      <c r="B2296" s="88" t="str">
        <v/>
      </c>
      <c r="C2296" s="88" t="str">
        <v/>
      </c>
      <c r="D2296" s="88" t="str">
        <v/>
      </c>
      <c r="F2296" s="88" t="str">
        <v/>
      </c>
      <c r="O2296" s="138">
        <v>37</v>
      </c>
      <c r="P2296" s="138" t="s">
        <v>228</v>
      </c>
      <c r="Q2296" s="138" t="s">
        <v>415</v>
      </c>
      <c r="R2296" s="138">
        <v>2</v>
      </c>
      <c r="S2296" s="138" t="s">
        <v>417</v>
      </c>
      <c r="T2296" s="138" t="s">
        <v>435</v>
      </c>
      <c r="U2296" s="139">
        <v>49.85</v>
      </c>
    </row>
    <row r="2297" spans="2:21" x14ac:dyDescent="0.25">
      <c r="B2297" s="88" t="str">
        <v/>
      </c>
      <c r="C2297" s="88" t="str">
        <v/>
      </c>
      <c r="D2297" s="88" t="str">
        <v/>
      </c>
      <c r="F2297" s="88" t="str">
        <v/>
      </c>
      <c r="O2297" s="138">
        <v>37</v>
      </c>
      <c r="P2297" s="138" t="s">
        <v>228</v>
      </c>
      <c r="Q2297" s="138" t="s">
        <v>415</v>
      </c>
      <c r="R2297" s="138">
        <v>3</v>
      </c>
      <c r="S2297" s="138" t="s">
        <v>418</v>
      </c>
      <c r="T2297" s="138" t="s">
        <v>252</v>
      </c>
      <c r="U2297" s="139">
        <v>64.97</v>
      </c>
    </row>
    <row r="2298" spans="2:21" x14ac:dyDescent="0.25">
      <c r="B2298" s="88" t="str">
        <v/>
      </c>
      <c r="C2298" s="88" t="str">
        <v/>
      </c>
      <c r="D2298" s="88" t="str">
        <v/>
      </c>
      <c r="F2298" s="88" t="str">
        <v/>
      </c>
      <c r="O2298" s="138">
        <v>37</v>
      </c>
      <c r="P2298" s="138" t="s">
        <v>228</v>
      </c>
      <c r="Q2298" s="138" t="s">
        <v>415</v>
      </c>
      <c r="R2298" s="138">
        <v>4</v>
      </c>
      <c r="S2298" s="138" t="s">
        <v>419</v>
      </c>
      <c r="T2298" s="138" t="s">
        <v>436</v>
      </c>
      <c r="U2298" s="139">
        <v>50.28</v>
      </c>
    </row>
    <row r="2299" spans="2:21" x14ac:dyDescent="0.25">
      <c r="B2299" s="88" t="str">
        <v/>
      </c>
      <c r="C2299" s="88" t="str">
        <v/>
      </c>
      <c r="D2299" s="88" t="str">
        <v/>
      </c>
      <c r="F2299" s="88" t="str">
        <v/>
      </c>
      <c r="O2299" s="138">
        <v>37</v>
      </c>
      <c r="P2299" s="138" t="s">
        <v>228</v>
      </c>
      <c r="Q2299" s="138" t="s">
        <v>415</v>
      </c>
      <c r="R2299" s="138">
        <v>5</v>
      </c>
      <c r="S2299" s="138" t="s">
        <v>420</v>
      </c>
      <c r="T2299" s="138" t="s">
        <v>252</v>
      </c>
      <c r="U2299" s="139">
        <v>65.930000000000007</v>
      </c>
    </row>
    <row r="2300" spans="2:21" x14ac:dyDescent="0.25">
      <c r="B2300" s="88" t="str">
        <v/>
      </c>
      <c r="C2300" s="88" t="str">
        <v/>
      </c>
      <c r="D2300" s="88" t="str">
        <v/>
      </c>
      <c r="F2300" s="88" t="str">
        <v/>
      </c>
      <c r="O2300" s="138">
        <v>37</v>
      </c>
      <c r="P2300" s="138" t="s">
        <v>228</v>
      </c>
      <c r="Q2300" s="138" t="s">
        <v>415</v>
      </c>
      <c r="R2300" s="138">
        <v>6</v>
      </c>
      <c r="S2300" s="138" t="s">
        <v>421</v>
      </c>
      <c r="T2300" s="138" t="s">
        <v>244</v>
      </c>
      <c r="U2300" s="139">
        <v>44.04</v>
      </c>
    </row>
    <row r="2301" spans="2:21" x14ac:dyDescent="0.25">
      <c r="B2301" s="88" t="str">
        <v/>
      </c>
      <c r="C2301" s="88" t="str">
        <v/>
      </c>
      <c r="D2301" s="88" t="str">
        <v/>
      </c>
      <c r="F2301" s="88" t="str">
        <v/>
      </c>
      <c r="O2301" s="138">
        <v>37</v>
      </c>
      <c r="P2301" s="138" t="s">
        <v>228</v>
      </c>
      <c r="Q2301" s="138" t="s">
        <v>415</v>
      </c>
      <c r="R2301" s="138">
        <v>7</v>
      </c>
      <c r="S2301" s="138" t="s">
        <v>422</v>
      </c>
      <c r="T2301" s="138" t="s">
        <v>437</v>
      </c>
      <c r="U2301" s="139">
        <v>71.569999999999993</v>
      </c>
    </row>
    <row r="2302" spans="2:21" x14ac:dyDescent="0.25">
      <c r="B2302" s="88" t="str">
        <v/>
      </c>
      <c r="C2302" s="88" t="str">
        <v/>
      </c>
      <c r="D2302" s="88" t="str">
        <v/>
      </c>
      <c r="F2302" s="88" t="str">
        <v/>
      </c>
      <c r="O2302" s="138">
        <v>37</v>
      </c>
      <c r="P2302" s="138" t="s">
        <v>228</v>
      </c>
      <c r="Q2302" s="138" t="s">
        <v>415</v>
      </c>
      <c r="R2302" s="138">
        <v>8</v>
      </c>
      <c r="S2302" s="138" t="s">
        <v>423</v>
      </c>
      <c r="T2302" s="138" t="s">
        <v>438</v>
      </c>
      <c r="U2302" s="139">
        <v>44.61</v>
      </c>
    </row>
    <row r="2303" spans="2:21" x14ac:dyDescent="0.25">
      <c r="B2303" s="88" t="str">
        <v/>
      </c>
      <c r="C2303" s="88" t="str">
        <v/>
      </c>
      <c r="D2303" s="88" t="str">
        <v/>
      </c>
      <c r="F2303" s="88" t="str">
        <v/>
      </c>
      <c r="O2303" s="138">
        <v>37</v>
      </c>
      <c r="P2303" s="138" t="s">
        <v>228</v>
      </c>
      <c r="Q2303" s="138" t="s">
        <v>415</v>
      </c>
      <c r="R2303" s="138">
        <v>9</v>
      </c>
      <c r="S2303" s="138" t="s">
        <v>424</v>
      </c>
      <c r="T2303" s="138" t="s">
        <v>246</v>
      </c>
      <c r="U2303" s="139">
        <v>48.9</v>
      </c>
    </row>
    <row r="2304" spans="2:21" x14ac:dyDescent="0.25">
      <c r="B2304" s="88" t="str">
        <v/>
      </c>
      <c r="C2304" s="88" t="str">
        <v/>
      </c>
      <c r="D2304" s="88" t="str">
        <v/>
      </c>
      <c r="F2304" s="88" t="str">
        <v/>
      </c>
      <c r="O2304" s="138">
        <v>37</v>
      </c>
      <c r="P2304" s="138" t="s">
        <v>228</v>
      </c>
      <c r="Q2304" s="138" t="s">
        <v>415</v>
      </c>
      <c r="R2304" s="138">
        <v>10</v>
      </c>
      <c r="S2304" s="138" t="s">
        <v>425</v>
      </c>
      <c r="T2304" s="138" t="s">
        <v>439</v>
      </c>
      <c r="U2304" s="139">
        <v>59.65</v>
      </c>
    </row>
    <row r="2305" spans="2:21" x14ac:dyDescent="0.25">
      <c r="B2305" s="88" t="str">
        <v/>
      </c>
      <c r="C2305" s="88" t="str">
        <v/>
      </c>
      <c r="D2305" s="88" t="str">
        <v/>
      </c>
      <c r="F2305" s="88" t="str">
        <v/>
      </c>
      <c r="O2305" s="138">
        <v>37</v>
      </c>
      <c r="P2305" s="138" t="s">
        <v>228</v>
      </c>
      <c r="Q2305" s="138" t="s">
        <v>415</v>
      </c>
      <c r="R2305" s="138">
        <v>11</v>
      </c>
      <c r="S2305" s="138" t="s">
        <v>426</v>
      </c>
      <c r="T2305" s="138" t="s">
        <v>440</v>
      </c>
      <c r="U2305" s="139">
        <v>46.92</v>
      </c>
    </row>
    <row r="2306" spans="2:21" x14ac:dyDescent="0.25">
      <c r="B2306" s="88" t="str">
        <v/>
      </c>
      <c r="C2306" s="88" t="str">
        <v/>
      </c>
      <c r="D2306" s="88" t="str">
        <v/>
      </c>
      <c r="F2306" s="88" t="str">
        <v/>
      </c>
      <c r="O2306" s="138">
        <v>37</v>
      </c>
      <c r="P2306" s="138" t="s">
        <v>228</v>
      </c>
      <c r="Q2306" s="138" t="s">
        <v>415</v>
      </c>
      <c r="R2306" s="138">
        <v>12</v>
      </c>
      <c r="S2306" s="138" t="s">
        <v>427</v>
      </c>
      <c r="T2306" s="138" t="s">
        <v>441</v>
      </c>
      <c r="U2306" s="139">
        <v>51.54</v>
      </c>
    </row>
    <row r="2307" spans="2:21" x14ac:dyDescent="0.25">
      <c r="B2307" s="88" t="str">
        <v/>
      </c>
      <c r="C2307" s="88" t="str">
        <v/>
      </c>
      <c r="D2307" s="88" t="str">
        <v/>
      </c>
      <c r="F2307" s="88" t="str">
        <v/>
      </c>
      <c r="O2307" s="138">
        <v>37</v>
      </c>
      <c r="P2307" s="138" t="s">
        <v>228</v>
      </c>
      <c r="Q2307" s="138" t="s">
        <v>415</v>
      </c>
      <c r="R2307" s="138">
        <v>13</v>
      </c>
      <c r="S2307" s="138" t="s">
        <v>428</v>
      </c>
      <c r="T2307" s="138" t="s">
        <v>442</v>
      </c>
      <c r="U2307" s="139">
        <v>48.51</v>
      </c>
    </row>
    <row r="2308" spans="2:21" x14ac:dyDescent="0.25">
      <c r="B2308" s="88" t="str">
        <v/>
      </c>
      <c r="C2308" s="88" t="str">
        <v/>
      </c>
      <c r="D2308" s="88" t="str">
        <v/>
      </c>
      <c r="F2308" s="88" t="str">
        <v/>
      </c>
      <c r="O2308" s="138">
        <v>37</v>
      </c>
      <c r="P2308" s="138" t="s">
        <v>228</v>
      </c>
      <c r="Q2308" s="138" t="s">
        <v>415</v>
      </c>
      <c r="R2308" s="138">
        <v>14</v>
      </c>
      <c r="S2308" s="138" t="s">
        <v>429</v>
      </c>
      <c r="T2308" s="138" t="s">
        <v>443</v>
      </c>
      <c r="U2308" s="139">
        <v>45.7</v>
      </c>
    </row>
    <row r="2309" spans="2:21" x14ac:dyDescent="0.25">
      <c r="B2309" s="88" t="str">
        <v/>
      </c>
      <c r="C2309" s="88" t="str">
        <v/>
      </c>
      <c r="D2309" s="88" t="str">
        <v/>
      </c>
      <c r="F2309" s="88" t="str">
        <v/>
      </c>
      <c r="O2309" s="138">
        <v>37</v>
      </c>
      <c r="P2309" s="138" t="s">
        <v>228</v>
      </c>
      <c r="Q2309" s="138" t="s">
        <v>415</v>
      </c>
      <c r="R2309" s="138">
        <v>15</v>
      </c>
      <c r="S2309" s="138" t="s">
        <v>430</v>
      </c>
      <c r="T2309" s="138" t="s">
        <v>444</v>
      </c>
      <c r="U2309" s="138">
        <v>49.91</v>
      </c>
    </row>
    <row r="2310" spans="2:21" x14ac:dyDescent="0.25">
      <c r="B2310" s="88" t="str">
        <v/>
      </c>
      <c r="C2310" s="88" t="str">
        <v/>
      </c>
      <c r="D2310" s="88" t="str">
        <v/>
      </c>
      <c r="F2310" s="88" t="str">
        <v/>
      </c>
      <c r="O2310" s="138">
        <v>37</v>
      </c>
      <c r="P2310" s="138" t="s">
        <v>228</v>
      </c>
      <c r="Q2310" s="138" t="s">
        <v>431</v>
      </c>
      <c r="R2310" s="138">
        <v>1</v>
      </c>
      <c r="S2310" s="138" t="s">
        <v>432</v>
      </c>
      <c r="T2310" s="138" t="s">
        <v>445</v>
      </c>
      <c r="U2310" s="138">
        <v>67.83</v>
      </c>
    </row>
    <row r="2311" spans="2:21" x14ac:dyDescent="0.25">
      <c r="B2311" s="88" t="str">
        <v/>
      </c>
      <c r="C2311" s="88" t="str">
        <v/>
      </c>
      <c r="D2311" s="88" t="str">
        <v/>
      </c>
      <c r="F2311" s="88" t="str">
        <v/>
      </c>
      <c r="O2311" s="138">
        <v>37</v>
      </c>
      <c r="P2311" s="138" t="s">
        <v>228</v>
      </c>
      <c r="Q2311" s="138" t="s">
        <v>431</v>
      </c>
      <c r="R2311" s="138">
        <v>2</v>
      </c>
      <c r="S2311" s="138" t="s">
        <v>433</v>
      </c>
      <c r="T2311" s="138" t="s">
        <v>446</v>
      </c>
      <c r="U2311" s="138">
        <v>60.04</v>
      </c>
    </row>
    <row r="2312" spans="2:21" x14ac:dyDescent="0.25">
      <c r="B2312" s="88" t="str">
        <v/>
      </c>
      <c r="C2312" s="88" t="str">
        <v/>
      </c>
      <c r="D2312" s="88" t="str">
        <v/>
      </c>
      <c r="F2312" s="88" t="str">
        <v/>
      </c>
      <c r="O2312" s="138">
        <v>38</v>
      </c>
      <c r="P2312" s="138" t="s">
        <v>229</v>
      </c>
      <c r="Q2312" s="138" t="s">
        <v>415</v>
      </c>
      <c r="R2312" s="138">
        <v>1</v>
      </c>
      <c r="S2312" s="138" t="s">
        <v>416</v>
      </c>
      <c r="T2312" s="138" t="s">
        <v>434</v>
      </c>
      <c r="U2312" s="139">
        <v>53.75</v>
      </c>
    </row>
    <row r="2313" spans="2:21" x14ac:dyDescent="0.25">
      <c r="B2313" s="88" t="str">
        <v/>
      </c>
      <c r="C2313" s="88" t="str">
        <v/>
      </c>
      <c r="D2313" s="88" t="str">
        <v/>
      </c>
      <c r="F2313" s="88" t="str">
        <v/>
      </c>
      <c r="O2313" s="138">
        <v>38</v>
      </c>
      <c r="P2313" s="138" t="s">
        <v>229</v>
      </c>
      <c r="Q2313" s="138" t="s">
        <v>415</v>
      </c>
      <c r="R2313" s="138">
        <v>2</v>
      </c>
      <c r="S2313" s="138" t="s">
        <v>417</v>
      </c>
      <c r="T2313" s="138" t="s">
        <v>435</v>
      </c>
      <c r="U2313" s="139">
        <v>49.85</v>
      </c>
    </row>
    <row r="2314" spans="2:21" x14ac:dyDescent="0.25">
      <c r="B2314" s="88" t="str">
        <v/>
      </c>
      <c r="C2314" s="88" t="str">
        <v/>
      </c>
      <c r="D2314" s="88" t="str">
        <v/>
      </c>
      <c r="F2314" s="88" t="str">
        <v/>
      </c>
      <c r="O2314" s="138">
        <v>38</v>
      </c>
      <c r="P2314" s="138" t="s">
        <v>229</v>
      </c>
      <c r="Q2314" s="138" t="s">
        <v>415</v>
      </c>
      <c r="R2314" s="138">
        <v>3</v>
      </c>
      <c r="S2314" s="138" t="s">
        <v>418</v>
      </c>
      <c r="T2314" s="138" t="s">
        <v>252</v>
      </c>
      <c r="U2314" s="139">
        <v>64.97</v>
      </c>
    </row>
    <row r="2315" spans="2:21" x14ac:dyDescent="0.25">
      <c r="B2315" s="88" t="str">
        <v/>
      </c>
      <c r="C2315" s="88" t="str">
        <v/>
      </c>
      <c r="D2315" s="88" t="str">
        <v/>
      </c>
      <c r="F2315" s="88" t="str">
        <v/>
      </c>
      <c r="O2315" s="138">
        <v>38</v>
      </c>
      <c r="P2315" s="138" t="s">
        <v>229</v>
      </c>
      <c r="Q2315" s="138" t="s">
        <v>415</v>
      </c>
      <c r="R2315" s="138">
        <v>4</v>
      </c>
      <c r="S2315" s="138" t="s">
        <v>419</v>
      </c>
      <c r="T2315" s="138" t="s">
        <v>436</v>
      </c>
      <c r="U2315" s="139">
        <v>50.28</v>
      </c>
    </row>
    <row r="2316" spans="2:21" x14ac:dyDescent="0.25">
      <c r="B2316" s="88" t="str">
        <v/>
      </c>
      <c r="C2316" s="88" t="str">
        <v/>
      </c>
      <c r="D2316" s="88" t="str">
        <v/>
      </c>
      <c r="F2316" s="88" t="str">
        <v/>
      </c>
      <c r="O2316" s="138">
        <v>38</v>
      </c>
      <c r="P2316" s="138" t="s">
        <v>229</v>
      </c>
      <c r="Q2316" s="138" t="s">
        <v>415</v>
      </c>
      <c r="R2316" s="138">
        <v>5</v>
      </c>
      <c r="S2316" s="138" t="s">
        <v>420</v>
      </c>
      <c r="T2316" s="138" t="s">
        <v>252</v>
      </c>
      <c r="U2316" s="139">
        <v>65.930000000000007</v>
      </c>
    </row>
    <row r="2317" spans="2:21" x14ac:dyDescent="0.25">
      <c r="B2317" s="88" t="str">
        <v/>
      </c>
      <c r="C2317" s="88" t="str">
        <v/>
      </c>
      <c r="D2317" s="88" t="str">
        <v/>
      </c>
      <c r="F2317" s="88" t="str">
        <v/>
      </c>
      <c r="O2317" s="138">
        <v>38</v>
      </c>
      <c r="P2317" s="138" t="s">
        <v>229</v>
      </c>
      <c r="Q2317" s="138" t="s">
        <v>415</v>
      </c>
      <c r="R2317" s="138">
        <v>6</v>
      </c>
      <c r="S2317" s="138" t="s">
        <v>421</v>
      </c>
      <c r="T2317" s="138" t="s">
        <v>244</v>
      </c>
      <c r="U2317" s="139">
        <v>44.04</v>
      </c>
    </row>
    <row r="2318" spans="2:21" x14ac:dyDescent="0.25">
      <c r="B2318" s="88" t="str">
        <v/>
      </c>
      <c r="C2318" s="88" t="str">
        <v/>
      </c>
      <c r="D2318" s="88" t="str">
        <v/>
      </c>
      <c r="F2318" s="88" t="str">
        <v/>
      </c>
      <c r="O2318" s="138">
        <v>38</v>
      </c>
      <c r="P2318" s="138" t="s">
        <v>229</v>
      </c>
      <c r="Q2318" s="138" t="s">
        <v>415</v>
      </c>
      <c r="R2318" s="138">
        <v>7</v>
      </c>
      <c r="S2318" s="138" t="s">
        <v>422</v>
      </c>
      <c r="T2318" s="138" t="s">
        <v>437</v>
      </c>
      <c r="U2318" s="139">
        <v>71.569999999999993</v>
      </c>
    </row>
    <row r="2319" spans="2:21" x14ac:dyDescent="0.25">
      <c r="B2319" s="88" t="str">
        <v/>
      </c>
      <c r="C2319" s="88" t="str">
        <v/>
      </c>
      <c r="D2319" s="88" t="str">
        <v/>
      </c>
      <c r="F2319" s="88" t="str">
        <v/>
      </c>
      <c r="O2319" s="138">
        <v>38</v>
      </c>
      <c r="P2319" s="138" t="s">
        <v>229</v>
      </c>
      <c r="Q2319" s="138" t="s">
        <v>415</v>
      </c>
      <c r="R2319" s="138">
        <v>8</v>
      </c>
      <c r="S2319" s="138" t="s">
        <v>423</v>
      </c>
      <c r="T2319" s="138" t="s">
        <v>438</v>
      </c>
      <c r="U2319" s="139">
        <v>44.61</v>
      </c>
    </row>
    <row r="2320" spans="2:21" x14ac:dyDescent="0.25">
      <c r="B2320" s="88" t="str">
        <v/>
      </c>
      <c r="C2320" s="88" t="str">
        <v/>
      </c>
      <c r="D2320" s="88" t="str">
        <v/>
      </c>
      <c r="F2320" s="88" t="str">
        <v/>
      </c>
      <c r="O2320" s="138">
        <v>38</v>
      </c>
      <c r="P2320" s="138" t="s">
        <v>229</v>
      </c>
      <c r="Q2320" s="138" t="s">
        <v>415</v>
      </c>
      <c r="R2320" s="138">
        <v>9</v>
      </c>
      <c r="S2320" s="138" t="s">
        <v>424</v>
      </c>
      <c r="T2320" s="138" t="s">
        <v>246</v>
      </c>
      <c r="U2320" s="139">
        <v>48.9</v>
      </c>
    </row>
    <row r="2321" spans="2:21" x14ac:dyDescent="0.25">
      <c r="B2321" s="88" t="str">
        <v/>
      </c>
      <c r="C2321" s="88" t="str">
        <v/>
      </c>
      <c r="D2321" s="88" t="str">
        <v/>
      </c>
      <c r="F2321" s="88" t="str">
        <v/>
      </c>
      <c r="O2321" s="138">
        <v>38</v>
      </c>
      <c r="P2321" s="138" t="s">
        <v>229</v>
      </c>
      <c r="Q2321" s="138" t="s">
        <v>415</v>
      </c>
      <c r="R2321" s="138">
        <v>10</v>
      </c>
      <c r="S2321" s="138" t="s">
        <v>425</v>
      </c>
      <c r="T2321" s="138" t="s">
        <v>439</v>
      </c>
      <c r="U2321" s="139">
        <v>59.65</v>
      </c>
    </row>
    <row r="2322" spans="2:21" x14ac:dyDescent="0.25">
      <c r="B2322" s="88" t="str">
        <v/>
      </c>
      <c r="C2322" s="88" t="str">
        <v/>
      </c>
      <c r="D2322" s="88" t="str">
        <v/>
      </c>
      <c r="F2322" s="88" t="str">
        <v/>
      </c>
      <c r="O2322" s="138">
        <v>38</v>
      </c>
      <c r="P2322" s="138" t="s">
        <v>229</v>
      </c>
      <c r="Q2322" s="138" t="s">
        <v>415</v>
      </c>
      <c r="R2322" s="138">
        <v>11</v>
      </c>
      <c r="S2322" s="138" t="s">
        <v>426</v>
      </c>
      <c r="T2322" s="138" t="s">
        <v>440</v>
      </c>
      <c r="U2322" s="139">
        <v>46.92</v>
      </c>
    </row>
    <row r="2323" spans="2:21" x14ac:dyDescent="0.25">
      <c r="B2323" s="88" t="str">
        <v/>
      </c>
      <c r="C2323" s="88" t="str">
        <v/>
      </c>
      <c r="D2323" s="88" t="str">
        <v/>
      </c>
      <c r="F2323" s="88" t="str">
        <v/>
      </c>
      <c r="O2323" s="138">
        <v>38</v>
      </c>
      <c r="P2323" s="138" t="s">
        <v>229</v>
      </c>
      <c r="Q2323" s="138" t="s">
        <v>415</v>
      </c>
      <c r="R2323" s="138">
        <v>12</v>
      </c>
      <c r="S2323" s="138" t="s">
        <v>427</v>
      </c>
      <c r="T2323" s="138" t="s">
        <v>441</v>
      </c>
      <c r="U2323" s="139">
        <v>51.54</v>
      </c>
    </row>
    <row r="2324" spans="2:21" x14ac:dyDescent="0.25">
      <c r="B2324" s="88" t="str">
        <v/>
      </c>
      <c r="C2324" s="88" t="str">
        <v/>
      </c>
      <c r="D2324" s="88" t="str">
        <v/>
      </c>
      <c r="F2324" s="88" t="str">
        <v/>
      </c>
      <c r="O2324" s="138">
        <v>38</v>
      </c>
      <c r="P2324" s="138" t="s">
        <v>229</v>
      </c>
      <c r="Q2324" s="138" t="s">
        <v>415</v>
      </c>
      <c r="R2324" s="138">
        <v>13</v>
      </c>
      <c r="S2324" s="138" t="s">
        <v>428</v>
      </c>
      <c r="T2324" s="138" t="s">
        <v>442</v>
      </c>
      <c r="U2324" s="139">
        <v>48.51</v>
      </c>
    </row>
    <row r="2325" spans="2:21" x14ac:dyDescent="0.25">
      <c r="B2325" s="88" t="str">
        <v/>
      </c>
      <c r="C2325" s="88" t="str">
        <v/>
      </c>
      <c r="D2325" s="88" t="str">
        <v/>
      </c>
      <c r="F2325" s="88" t="str">
        <v/>
      </c>
      <c r="O2325" s="138">
        <v>38</v>
      </c>
      <c r="P2325" s="138" t="s">
        <v>229</v>
      </c>
      <c r="Q2325" s="138" t="s">
        <v>415</v>
      </c>
      <c r="R2325" s="138">
        <v>14</v>
      </c>
      <c r="S2325" s="138" t="s">
        <v>429</v>
      </c>
      <c r="T2325" s="138" t="s">
        <v>443</v>
      </c>
      <c r="U2325" s="139">
        <v>45.7</v>
      </c>
    </row>
    <row r="2326" spans="2:21" x14ac:dyDescent="0.25">
      <c r="B2326" s="88" t="str">
        <v/>
      </c>
      <c r="C2326" s="88" t="str">
        <v/>
      </c>
      <c r="D2326" s="88" t="str">
        <v/>
      </c>
      <c r="F2326" s="88" t="str">
        <v/>
      </c>
      <c r="O2326" s="138">
        <v>38</v>
      </c>
      <c r="P2326" s="138" t="s">
        <v>229</v>
      </c>
      <c r="Q2326" s="138" t="s">
        <v>415</v>
      </c>
      <c r="R2326" s="138">
        <v>15</v>
      </c>
      <c r="S2326" s="138" t="s">
        <v>430</v>
      </c>
      <c r="T2326" s="138" t="s">
        <v>444</v>
      </c>
      <c r="U2326" s="138">
        <v>49.91</v>
      </c>
    </row>
    <row r="2327" spans="2:21" x14ac:dyDescent="0.25">
      <c r="B2327" s="88" t="str">
        <v/>
      </c>
      <c r="C2327" s="88" t="str">
        <v/>
      </c>
      <c r="D2327" s="88" t="str">
        <v/>
      </c>
      <c r="F2327" s="88" t="str">
        <v/>
      </c>
      <c r="O2327" s="138">
        <v>38</v>
      </c>
      <c r="P2327" s="138" t="s">
        <v>229</v>
      </c>
      <c r="Q2327" s="138" t="s">
        <v>431</v>
      </c>
      <c r="R2327" s="138">
        <v>1</v>
      </c>
      <c r="S2327" s="138" t="s">
        <v>432</v>
      </c>
      <c r="T2327" s="138" t="s">
        <v>445</v>
      </c>
      <c r="U2327" s="138">
        <v>67.83</v>
      </c>
    </row>
    <row r="2328" spans="2:21" x14ac:dyDescent="0.25">
      <c r="B2328" s="88" t="str">
        <v/>
      </c>
      <c r="C2328" s="88" t="str">
        <v/>
      </c>
      <c r="D2328" s="88" t="str">
        <v/>
      </c>
      <c r="F2328" s="88" t="str">
        <v/>
      </c>
      <c r="O2328" s="138">
        <v>38</v>
      </c>
      <c r="P2328" s="138" t="s">
        <v>229</v>
      </c>
      <c r="Q2328" s="138" t="s">
        <v>431</v>
      </c>
      <c r="R2328" s="138">
        <v>2</v>
      </c>
      <c r="S2328" s="138" t="s">
        <v>433</v>
      </c>
      <c r="T2328" s="138" t="s">
        <v>446</v>
      </c>
      <c r="U2328" s="138">
        <v>60.04</v>
      </c>
    </row>
    <row r="2329" spans="2:21" x14ac:dyDescent="0.25">
      <c r="B2329" s="88" t="str">
        <v/>
      </c>
      <c r="C2329" s="88" t="str">
        <v/>
      </c>
      <c r="D2329" s="88" t="str">
        <v/>
      </c>
      <c r="F2329" s="88" t="str">
        <v/>
      </c>
      <c r="O2329" s="138">
        <v>39</v>
      </c>
      <c r="P2329" s="138" t="s">
        <v>230</v>
      </c>
      <c r="Q2329" s="138" t="s">
        <v>415</v>
      </c>
      <c r="R2329" s="138">
        <v>1</v>
      </c>
      <c r="S2329" s="138" t="s">
        <v>416</v>
      </c>
      <c r="T2329" s="138" t="s">
        <v>434</v>
      </c>
      <c r="U2329" s="139">
        <v>53.75</v>
      </c>
    </row>
    <row r="2330" spans="2:21" x14ac:dyDescent="0.25">
      <c r="B2330" s="88" t="str">
        <v/>
      </c>
      <c r="C2330" s="88" t="str">
        <v/>
      </c>
      <c r="D2330" s="88" t="str">
        <v/>
      </c>
      <c r="F2330" s="88" t="str">
        <v/>
      </c>
      <c r="O2330" s="138">
        <v>39</v>
      </c>
      <c r="P2330" s="138" t="s">
        <v>230</v>
      </c>
      <c r="Q2330" s="138" t="s">
        <v>415</v>
      </c>
      <c r="R2330" s="138">
        <v>2</v>
      </c>
      <c r="S2330" s="138" t="s">
        <v>417</v>
      </c>
      <c r="T2330" s="138" t="s">
        <v>435</v>
      </c>
      <c r="U2330" s="139">
        <v>49.85</v>
      </c>
    </row>
    <row r="2331" spans="2:21" x14ac:dyDescent="0.25">
      <c r="B2331" s="88" t="str">
        <v/>
      </c>
      <c r="C2331" s="88" t="str">
        <v/>
      </c>
      <c r="D2331" s="88" t="str">
        <v/>
      </c>
      <c r="F2331" s="88" t="str">
        <v/>
      </c>
      <c r="O2331" s="138">
        <v>39</v>
      </c>
      <c r="P2331" s="138" t="s">
        <v>230</v>
      </c>
      <c r="Q2331" s="138" t="s">
        <v>415</v>
      </c>
      <c r="R2331" s="138">
        <v>3</v>
      </c>
      <c r="S2331" s="138" t="s">
        <v>418</v>
      </c>
      <c r="T2331" s="138" t="s">
        <v>252</v>
      </c>
      <c r="U2331" s="139">
        <v>64.97</v>
      </c>
    </row>
    <row r="2332" spans="2:21" x14ac:dyDescent="0.25">
      <c r="B2332" s="88" t="str">
        <v/>
      </c>
      <c r="C2332" s="88" t="str">
        <v/>
      </c>
      <c r="D2332" s="88" t="str">
        <v/>
      </c>
      <c r="F2332" s="88" t="str">
        <v/>
      </c>
      <c r="O2332" s="138">
        <v>39</v>
      </c>
      <c r="P2332" s="138" t="s">
        <v>230</v>
      </c>
      <c r="Q2332" s="138" t="s">
        <v>415</v>
      </c>
      <c r="R2332" s="138">
        <v>4</v>
      </c>
      <c r="S2332" s="138" t="s">
        <v>419</v>
      </c>
      <c r="T2332" s="138" t="s">
        <v>436</v>
      </c>
      <c r="U2332" s="139">
        <v>50.28</v>
      </c>
    </row>
    <row r="2333" spans="2:21" x14ac:dyDescent="0.25">
      <c r="B2333" s="88" t="str">
        <v/>
      </c>
      <c r="C2333" s="88" t="str">
        <v/>
      </c>
      <c r="D2333" s="88" t="str">
        <v/>
      </c>
      <c r="F2333" s="88" t="str">
        <v/>
      </c>
      <c r="O2333" s="138">
        <v>39</v>
      </c>
      <c r="P2333" s="138" t="s">
        <v>230</v>
      </c>
      <c r="Q2333" s="138" t="s">
        <v>415</v>
      </c>
      <c r="R2333" s="138">
        <v>5</v>
      </c>
      <c r="S2333" s="138" t="s">
        <v>420</v>
      </c>
      <c r="T2333" s="138" t="s">
        <v>252</v>
      </c>
      <c r="U2333" s="139">
        <v>65.930000000000007</v>
      </c>
    </row>
    <row r="2334" spans="2:21" x14ac:dyDescent="0.25">
      <c r="B2334" s="88" t="str">
        <v/>
      </c>
      <c r="C2334" s="88" t="str">
        <v/>
      </c>
      <c r="D2334" s="88" t="str">
        <v/>
      </c>
      <c r="F2334" s="88" t="str">
        <v/>
      </c>
      <c r="O2334" s="138">
        <v>39</v>
      </c>
      <c r="P2334" s="138" t="s">
        <v>230</v>
      </c>
      <c r="Q2334" s="138" t="s">
        <v>415</v>
      </c>
      <c r="R2334" s="138">
        <v>6</v>
      </c>
      <c r="S2334" s="138" t="s">
        <v>421</v>
      </c>
      <c r="T2334" s="138" t="s">
        <v>244</v>
      </c>
      <c r="U2334" s="139">
        <v>44.04</v>
      </c>
    </row>
    <row r="2335" spans="2:21" x14ac:dyDescent="0.25">
      <c r="B2335" s="88" t="str">
        <v/>
      </c>
      <c r="C2335" s="88" t="str">
        <v/>
      </c>
      <c r="D2335" s="88" t="str">
        <v/>
      </c>
      <c r="F2335" s="88" t="str">
        <v/>
      </c>
      <c r="O2335" s="138">
        <v>39</v>
      </c>
      <c r="P2335" s="138" t="s">
        <v>230</v>
      </c>
      <c r="Q2335" s="138" t="s">
        <v>415</v>
      </c>
      <c r="R2335" s="138">
        <v>7</v>
      </c>
      <c r="S2335" s="138" t="s">
        <v>422</v>
      </c>
      <c r="T2335" s="138" t="s">
        <v>437</v>
      </c>
      <c r="U2335" s="139">
        <v>71.569999999999993</v>
      </c>
    </row>
    <row r="2336" spans="2:21" x14ac:dyDescent="0.25">
      <c r="B2336" s="88" t="str">
        <v/>
      </c>
      <c r="C2336" s="88" t="str">
        <v/>
      </c>
      <c r="D2336" s="88" t="str">
        <v/>
      </c>
      <c r="F2336" s="88" t="str">
        <v/>
      </c>
      <c r="O2336" s="138">
        <v>39</v>
      </c>
      <c r="P2336" s="138" t="s">
        <v>230</v>
      </c>
      <c r="Q2336" s="138" t="s">
        <v>415</v>
      </c>
      <c r="R2336" s="138">
        <v>8</v>
      </c>
      <c r="S2336" s="138" t="s">
        <v>423</v>
      </c>
      <c r="T2336" s="138" t="s">
        <v>438</v>
      </c>
      <c r="U2336" s="139">
        <v>44.61</v>
      </c>
    </row>
    <row r="2337" spans="2:21" x14ac:dyDescent="0.25">
      <c r="B2337" s="88" t="str">
        <v/>
      </c>
      <c r="C2337" s="88" t="str">
        <v/>
      </c>
      <c r="D2337" s="88" t="str">
        <v/>
      </c>
      <c r="F2337" s="88" t="str">
        <v/>
      </c>
      <c r="O2337" s="138">
        <v>39</v>
      </c>
      <c r="P2337" s="138" t="s">
        <v>230</v>
      </c>
      <c r="Q2337" s="138" t="s">
        <v>415</v>
      </c>
      <c r="R2337" s="138">
        <v>9</v>
      </c>
      <c r="S2337" s="138" t="s">
        <v>424</v>
      </c>
      <c r="T2337" s="138" t="s">
        <v>246</v>
      </c>
      <c r="U2337" s="139">
        <v>48.9</v>
      </c>
    </row>
    <row r="2338" spans="2:21" x14ac:dyDescent="0.25">
      <c r="B2338" s="88" t="str">
        <v/>
      </c>
      <c r="C2338" s="88" t="str">
        <v/>
      </c>
      <c r="D2338" s="88" t="str">
        <v/>
      </c>
      <c r="F2338" s="88" t="str">
        <v/>
      </c>
      <c r="O2338" s="138">
        <v>39</v>
      </c>
      <c r="P2338" s="138" t="s">
        <v>230</v>
      </c>
      <c r="Q2338" s="138" t="s">
        <v>415</v>
      </c>
      <c r="R2338" s="138">
        <v>10</v>
      </c>
      <c r="S2338" s="138" t="s">
        <v>425</v>
      </c>
      <c r="T2338" s="138" t="s">
        <v>439</v>
      </c>
      <c r="U2338" s="139">
        <v>59.65</v>
      </c>
    </row>
    <row r="2339" spans="2:21" x14ac:dyDescent="0.25">
      <c r="B2339" s="88" t="str">
        <v/>
      </c>
      <c r="C2339" s="88" t="str">
        <v/>
      </c>
      <c r="D2339" s="88" t="str">
        <v/>
      </c>
      <c r="F2339" s="88" t="str">
        <v/>
      </c>
      <c r="O2339" s="138">
        <v>39</v>
      </c>
      <c r="P2339" s="138" t="s">
        <v>230</v>
      </c>
      <c r="Q2339" s="138" t="s">
        <v>415</v>
      </c>
      <c r="R2339" s="138">
        <v>11</v>
      </c>
      <c r="S2339" s="138" t="s">
        <v>426</v>
      </c>
      <c r="T2339" s="138" t="s">
        <v>440</v>
      </c>
      <c r="U2339" s="139">
        <v>46.92</v>
      </c>
    </row>
    <row r="2340" spans="2:21" x14ac:dyDescent="0.25">
      <c r="B2340" s="88" t="str">
        <v/>
      </c>
      <c r="C2340" s="88" t="str">
        <v/>
      </c>
      <c r="D2340" s="88" t="str">
        <v/>
      </c>
      <c r="F2340" s="88" t="str">
        <v/>
      </c>
      <c r="O2340" s="138">
        <v>39</v>
      </c>
      <c r="P2340" s="138" t="s">
        <v>230</v>
      </c>
      <c r="Q2340" s="138" t="s">
        <v>415</v>
      </c>
      <c r="R2340" s="138">
        <v>12</v>
      </c>
      <c r="S2340" s="138" t="s">
        <v>427</v>
      </c>
      <c r="T2340" s="138" t="s">
        <v>441</v>
      </c>
      <c r="U2340" s="139">
        <v>51.54</v>
      </c>
    </row>
    <row r="2341" spans="2:21" x14ac:dyDescent="0.25">
      <c r="B2341" s="88" t="str">
        <v/>
      </c>
      <c r="C2341" s="88" t="str">
        <v/>
      </c>
      <c r="D2341" s="88" t="str">
        <v/>
      </c>
      <c r="F2341" s="88" t="str">
        <v/>
      </c>
      <c r="O2341" s="138">
        <v>39</v>
      </c>
      <c r="P2341" s="138" t="s">
        <v>230</v>
      </c>
      <c r="Q2341" s="138" t="s">
        <v>415</v>
      </c>
      <c r="R2341" s="138">
        <v>13</v>
      </c>
      <c r="S2341" s="138" t="s">
        <v>428</v>
      </c>
      <c r="T2341" s="138" t="s">
        <v>442</v>
      </c>
      <c r="U2341" s="139">
        <v>48.51</v>
      </c>
    </row>
    <row r="2342" spans="2:21" x14ac:dyDescent="0.25">
      <c r="B2342" s="88" t="str">
        <v/>
      </c>
      <c r="C2342" s="88" t="str">
        <v/>
      </c>
      <c r="D2342" s="88" t="str">
        <v/>
      </c>
      <c r="F2342" s="88" t="str">
        <v/>
      </c>
      <c r="O2342" s="138">
        <v>39</v>
      </c>
      <c r="P2342" s="138" t="s">
        <v>230</v>
      </c>
      <c r="Q2342" s="138" t="s">
        <v>415</v>
      </c>
      <c r="R2342" s="138">
        <v>14</v>
      </c>
      <c r="S2342" s="138" t="s">
        <v>429</v>
      </c>
      <c r="T2342" s="138" t="s">
        <v>443</v>
      </c>
      <c r="U2342" s="139">
        <v>45.7</v>
      </c>
    </row>
    <row r="2343" spans="2:21" x14ac:dyDescent="0.25">
      <c r="B2343" s="88" t="str">
        <v/>
      </c>
      <c r="C2343" s="88" t="str">
        <v/>
      </c>
      <c r="D2343" s="88" t="str">
        <v/>
      </c>
      <c r="F2343" s="88" t="str">
        <v/>
      </c>
      <c r="O2343" s="138">
        <v>39</v>
      </c>
      <c r="P2343" s="138" t="s">
        <v>230</v>
      </c>
      <c r="Q2343" s="138" t="s">
        <v>415</v>
      </c>
      <c r="R2343" s="138">
        <v>15</v>
      </c>
      <c r="S2343" s="138" t="s">
        <v>430</v>
      </c>
      <c r="T2343" s="138" t="s">
        <v>444</v>
      </c>
      <c r="U2343" s="138">
        <v>49.91</v>
      </c>
    </row>
    <row r="2344" spans="2:21" x14ac:dyDescent="0.25">
      <c r="B2344" s="88" t="str">
        <v/>
      </c>
      <c r="C2344" s="88" t="str">
        <v/>
      </c>
      <c r="D2344" s="88" t="str">
        <v/>
      </c>
      <c r="F2344" s="88" t="str">
        <v/>
      </c>
      <c r="O2344" s="138">
        <v>39</v>
      </c>
      <c r="P2344" s="138" t="s">
        <v>230</v>
      </c>
      <c r="Q2344" s="138" t="s">
        <v>431</v>
      </c>
      <c r="R2344" s="138">
        <v>1</v>
      </c>
      <c r="S2344" s="138" t="s">
        <v>432</v>
      </c>
      <c r="T2344" s="138" t="s">
        <v>445</v>
      </c>
      <c r="U2344" s="138">
        <v>67.83</v>
      </c>
    </row>
    <row r="2345" spans="2:21" x14ac:dyDescent="0.25">
      <c r="B2345" s="88" t="str">
        <v/>
      </c>
      <c r="C2345" s="88" t="str">
        <v/>
      </c>
      <c r="D2345" s="88" t="str">
        <v/>
      </c>
      <c r="F2345" s="88" t="str">
        <v/>
      </c>
      <c r="O2345" s="138">
        <v>39</v>
      </c>
      <c r="P2345" s="138" t="s">
        <v>230</v>
      </c>
      <c r="Q2345" s="138" t="s">
        <v>431</v>
      </c>
      <c r="R2345" s="138">
        <v>2</v>
      </c>
      <c r="S2345" s="138" t="s">
        <v>433</v>
      </c>
      <c r="T2345" s="138" t="s">
        <v>446</v>
      </c>
      <c r="U2345" s="138">
        <v>60.04</v>
      </c>
    </row>
    <row r="2346" spans="2:21" x14ac:dyDescent="0.25">
      <c r="B2346" s="88" t="str">
        <v/>
      </c>
      <c r="C2346" s="88" t="str">
        <v/>
      </c>
      <c r="D2346" s="88" t="str">
        <v/>
      </c>
      <c r="F2346" s="88" t="str">
        <v/>
      </c>
      <c r="O2346" s="138">
        <v>40</v>
      </c>
      <c r="P2346" s="138" t="s">
        <v>231</v>
      </c>
      <c r="Q2346" s="138" t="s">
        <v>415</v>
      </c>
      <c r="R2346" s="138">
        <v>1</v>
      </c>
      <c r="S2346" s="138" t="s">
        <v>416</v>
      </c>
      <c r="T2346" s="138" t="s">
        <v>434</v>
      </c>
      <c r="U2346" s="139">
        <v>53.75</v>
      </c>
    </row>
    <row r="2347" spans="2:21" x14ac:dyDescent="0.25">
      <c r="B2347" s="88" t="str">
        <v/>
      </c>
      <c r="C2347" s="88" t="str">
        <v/>
      </c>
      <c r="D2347" s="88" t="str">
        <v/>
      </c>
      <c r="F2347" s="88" t="str">
        <v/>
      </c>
      <c r="O2347" s="138">
        <v>40</v>
      </c>
      <c r="P2347" s="138" t="s">
        <v>231</v>
      </c>
      <c r="Q2347" s="138" t="s">
        <v>415</v>
      </c>
      <c r="R2347" s="138">
        <v>2</v>
      </c>
      <c r="S2347" s="138" t="s">
        <v>417</v>
      </c>
      <c r="T2347" s="138" t="s">
        <v>435</v>
      </c>
      <c r="U2347" s="139">
        <v>49.85</v>
      </c>
    </row>
    <row r="2348" spans="2:21" x14ac:dyDescent="0.25">
      <c r="B2348" s="88" t="str">
        <v/>
      </c>
      <c r="C2348" s="88" t="str">
        <v/>
      </c>
      <c r="D2348" s="88" t="str">
        <v/>
      </c>
      <c r="F2348" s="88" t="str">
        <v/>
      </c>
      <c r="O2348" s="138">
        <v>40</v>
      </c>
      <c r="P2348" s="138" t="s">
        <v>231</v>
      </c>
      <c r="Q2348" s="138" t="s">
        <v>415</v>
      </c>
      <c r="R2348" s="138">
        <v>3</v>
      </c>
      <c r="S2348" s="138" t="s">
        <v>418</v>
      </c>
      <c r="T2348" s="138" t="s">
        <v>252</v>
      </c>
      <c r="U2348" s="139">
        <v>64.97</v>
      </c>
    </row>
    <row r="2349" spans="2:21" x14ac:dyDescent="0.25">
      <c r="B2349" s="88" t="str">
        <v/>
      </c>
      <c r="C2349" s="88" t="str">
        <v/>
      </c>
      <c r="D2349" s="88" t="str">
        <v/>
      </c>
      <c r="F2349" s="88" t="str">
        <v/>
      </c>
      <c r="O2349" s="138">
        <v>40</v>
      </c>
      <c r="P2349" s="138" t="s">
        <v>231</v>
      </c>
      <c r="Q2349" s="138" t="s">
        <v>415</v>
      </c>
      <c r="R2349" s="138">
        <v>4</v>
      </c>
      <c r="S2349" s="138" t="s">
        <v>419</v>
      </c>
      <c r="T2349" s="138" t="s">
        <v>436</v>
      </c>
      <c r="U2349" s="139">
        <v>50.28</v>
      </c>
    </row>
    <row r="2350" spans="2:21" x14ac:dyDescent="0.25">
      <c r="B2350" s="88" t="str">
        <v/>
      </c>
      <c r="C2350" s="88" t="str">
        <v/>
      </c>
      <c r="D2350" s="88" t="str">
        <v/>
      </c>
      <c r="F2350" s="88" t="str">
        <v/>
      </c>
      <c r="O2350" s="138">
        <v>40</v>
      </c>
      <c r="P2350" s="138" t="s">
        <v>231</v>
      </c>
      <c r="Q2350" s="138" t="s">
        <v>415</v>
      </c>
      <c r="R2350" s="138">
        <v>5</v>
      </c>
      <c r="S2350" s="138" t="s">
        <v>420</v>
      </c>
      <c r="T2350" s="138" t="s">
        <v>252</v>
      </c>
      <c r="U2350" s="139">
        <v>65.930000000000007</v>
      </c>
    </row>
    <row r="2351" spans="2:21" x14ac:dyDescent="0.25">
      <c r="B2351" s="88" t="str">
        <v/>
      </c>
      <c r="C2351" s="88" t="str">
        <v/>
      </c>
      <c r="D2351" s="88" t="str">
        <v/>
      </c>
      <c r="F2351" s="88" t="str">
        <v/>
      </c>
      <c r="O2351" s="138">
        <v>40</v>
      </c>
      <c r="P2351" s="138" t="s">
        <v>231</v>
      </c>
      <c r="Q2351" s="138" t="s">
        <v>415</v>
      </c>
      <c r="R2351" s="138">
        <v>6</v>
      </c>
      <c r="S2351" s="138" t="s">
        <v>421</v>
      </c>
      <c r="T2351" s="138" t="s">
        <v>244</v>
      </c>
      <c r="U2351" s="139">
        <v>44.04</v>
      </c>
    </row>
    <row r="2352" spans="2:21" x14ac:dyDescent="0.25">
      <c r="B2352" s="88" t="str">
        <v/>
      </c>
      <c r="C2352" s="88" t="str">
        <v/>
      </c>
      <c r="D2352" s="88" t="str">
        <v/>
      </c>
      <c r="F2352" s="88" t="str">
        <v/>
      </c>
      <c r="O2352" s="138">
        <v>40</v>
      </c>
      <c r="P2352" s="138" t="s">
        <v>231</v>
      </c>
      <c r="Q2352" s="138" t="s">
        <v>415</v>
      </c>
      <c r="R2352" s="138">
        <v>7</v>
      </c>
      <c r="S2352" s="138" t="s">
        <v>422</v>
      </c>
      <c r="T2352" s="138" t="s">
        <v>437</v>
      </c>
      <c r="U2352" s="139">
        <v>71.569999999999993</v>
      </c>
    </row>
    <row r="2353" spans="2:21" x14ac:dyDescent="0.25">
      <c r="B2353" s="88" t="str">
        <v/>
      </c>
      <c r="C2353" s="88" t="str">
        <v/>
      </c>
      <c r="D2353" s="88" t="str">
        <v/>
      </c>
      <c r="F2353" s="88" t="str">
        <v/>
      </c>
      <c r="O2353" s="138">
        <v>40</v>
      </c>
      <c r="P2353" s="138" t="s">
        <v>231</v>
      </c>
      <c r="Q2353" s="138" t="s">
        <v>415</v>
      </c>
      <c r="R2353" s="138">
        <v>8</v>
      </c>
      <c r="S2353" s="138" t="s">
        <v>423</v>
      </c>
      <c r="T2353" s="138" t="s">
        <v>438</v>
      </c>
      <c r="U2353" s="139">
        <v>44.61</v>
      </c>
    </row>
    <row r="2354" spans="2:21" x14ac:dyDescent="0.25">
      <c r="B2354" s="88" t="str">
        <v/>
      </c>
      <c r="C2354" s="88" t="str">
        <v/>
      </c>
      <c r="D2354" s="88" t="str">
        <v/>
      </c>
      <c r="F2354" s="88" t="str">
        <v/>
      </c>
      <c r="O2354" s="138">
        <v>40</v>
      </c>
      <c r="P2354" s="138" t="s">
        <v>231</v>
      </c>
      <c r="Q2354" s="138" t="s">
        <v>415</v>
      </c>
      <c r="R2354" s="138">
        <v>9</v>
      </c>
      <c r="S2354" s="138" t="s">
        <v>424</v>
      </c>
      <c r="T2354" s="138" t="s">
        <v>246</v>
      </c>
      <c r="U2354" s="139">
        <v>48.9</v>
      </c>
    </row>
    <row r="2355" spans="2:21" x14ac:dyDescent="0.25">
      <c r="B2355" s="88" t="str">
        <v/>
      </c>
      <c r="C2355" s="88" t="str">
        <v/>
      </c>
      <c r="D2355" s="88" t="str">
        <v/>
      </c>
      <c r="F2355" s="88" t="str">
        <v/>
      </c>
      <c r="O2355" s="138">
        <v>40</v>
      </c>
      <c r="P2355" s="138" t="s">
        <v>231</v>
      </c>
      <c r="Q2355" s="138" t="s">
        <v>415</v>
      </c>
      <c r="R2355" s="138">
        <v>10</v>
      </c>
      <c r="S2355" s="138" t="s">
        <v>425</v>
      </c>
      <c r="T2355" s="138" t="s">
        <v>439</v>
      </c>
      <c r="U2355" s="139">
        <v>59.65</v>
      </c>
    </row>
    <row r="2356" spans="2:21" x14ac:dyDescent="0.25">
      <c r="B2356" s="88" t="str">
        <v/>
      </c>
      <c r="C2356" s="88" t="str">
        <v/>
      </c>
      <c r="D2356" s="88" t="str">
        <v/>
      </c>
      <c r="F2356" s="88" t="str">
        <v/>
      </c>
      <c r="O2356" s="138">
        <v>40</v>
      </c>
      <c r="P2356" s="138" t="s">
        <v>231</v>
      </c>
      <c r="Q2356" s="138" t="s">
        <v>415</v>
      </c>
      <c r="R2356" s="138">
        <v>11</v>
      </c>
      <c r="S2356" s="138" t="s">
        <v>426</v>
      </c>
      <c r="T2356" s="138" t="s">
        <v>440</v>
      </c>
      <c r="U2356" s="139">
        <v>46.92</v>
      </c>
    </row>
    <row r="2357" spans="2:21" x14ac:dyDescent="0.25">
      <c r="B2357" s="88" t="str">
        <v/>
      </c>
      <c r="C2357" s="88" t="str">
        <v/>
      </c>
      <c r="D2357" s="88" t="str">
        <v/>
      </c>
      <c r="F2357" s="88" t="str">
        <v/>
      </c>
      <c r="O2357" s="138">
        <v>40</v>
      </c>
      <c r="P2357" s="138" t="s">
        <v>231</v>
      </c>
      <c r="Q2357" s="138" t="s">
        <v>415</v>
      </c>
      <c r="R2357" s="138">
        <v>12</v>
      </c>
      <c r="S2357" s="138" t="s">
        <v>427</v>
      </c>
      <c r="T2357" s="138" t="s">
        <v>441</v>
      </c>
      <c r="U2357" s="139">
        <v>51.54</v>
      </c>
    </row>
    <row r="2358" spans="2:21" x14ac:dyDescent="0.25">
      <c r="B2358" s="88" t="str">
        <v/>
      </c>
      <c r="C2358" s="88" t="str">
        <v/>
      </c>
      <c r="D2358" s="88" t="str">
        <v/>
      </c>
      <c r="F2358" s="88" t="str">
        <v/>
      </c>
      <c r="O2358" s="138">
        <v>40</v>
      </c>
      <c r="P2358" s="138" t="s">
        <v>231</v>
      </c>
      <c r="Q2358" s="138" t="s">
        <v>415</v>
      </c>
      <c r="R2358" s="138">
        <v>13</v>
      </c>
      <c r="S2358" s="138" t="s">
        <v>428</v>
      </c>
      <c r="T2358" s="138" t="s">
        <v>442</v>
      </c>
      <c r="U2358" s="139">
        <v>48.51</v>
      </c>
    </row>
    <row r="2359" spans="2:21" x14ac:dyDescent="0.25">
      <c r="B2359" s="88" t="str">
        <v/>
      </c>
      <c r="C2359" s="88" t="str">
        <v/>
      </c>
      <c r="D2359" s="88" t="str">
        <v/>
      </c>
      <c r="F2359" s="88" t="str">
        <v/>
      </c>
      <c r="O2359" s="138">
        <v>40</v>
      </c>
      <c r="P2359" s="138" t="s">
        <v>231</v>
      </c>
      <c r="Q2359" s="138" t="s">
        <v>415</v>
      </c>
      <c r="R2359" s="138">
        <v>14</v>
      </c>
      <c r="S2359" s="138" t="s">
        <v>429</v>
      </c>
      <c r="T2359" s="138" t="s">
        <v>443</v>
      </c>
      <c r="U2359" s="139">
        <v>45.7</v>
      </c>
    </row>
    <row r="2360" spans="2:21" x14ac:dyDescent="0.25">
      <c r="B2360" s="88" t="str">
        <v/>
      </c>
      <c r="C2360" s="88" t="str">
        <v/>
      </c>
      <c r="D2360" s="88" t="str">
        <v/>
      </c>
      <c r="F2360" s="88" t="str">
        <v/>
      </c>
      <c r="O2360" s="138">
        <v>40</v>
      </c>
      <c r="P2360" s="138" t="s">
        <v>231</v>
      </c>
      <c r="Q2360" s="138" t="s">
        <v>415</v>
      </c>
      <c r="R2360" s="138">
        <v>15</v>
      </c>
      <c r="S2360" s="138" t="s">
        <v>430</v>
      </c>
      <c r="T2360" s="138" t="s">
        <v>444</v>
      </c>
      <c r="U2360" s="138">
        <v>49.91</v>
      </c>
    </row>
    <row r="2361" spans="2:21" x14ac:dyDescent="0.25">
      <c r="B2361" s="88" t="str">
        <v/>
      </c>
      <c r="C2361" s="88" t="str">
        <v/>
      </c>
      <c r="D2361" s="88" t="str">
        <v/>
      </c>
      <c r="F2361" s="88" t="str">
        <v/>
      </c>
      <c r="O2361" s="138">
        <v>40</v>
      </c>
      <c r="P2361" s="138" t="s">
        <v>231</v>
      </c>
      <c r="Q2361" s="138" t="s">
        <v>431</v>
      </c>
      <c r="R2361" s="138">
        <v>1</v>
      </c>
      <c r="S2361" s="138" t="s">
        <v>432</v>
      </c>
      <c r="T2361" s="138" t="s">
        <v>445</v>
      </c>
      <c r="U2361" s="138">
        <v>67.83</v>
      </c>
    </row>
    <row r="2362" spans="2:21" x14ac:dyDescent="0.25">
      <c r="B2362" s="88" t="str">
        <v/>
      </c>
      <c r="C2362" s="88" t="str">
        <v/>
      </c>
      <c r="D2362" s="88" t="str">
        <v/>
      </c>
      <c r="F2362" s="88" t="str">
        <v/>
      </c>
      <c r="O2362" s="138">
        <v>40</v>
      </c>
      <c r="P2362" s="138" t="s">
        <v>231</v>
      </c>
      <c r="Q2362" s="138" t="s">
        <v>431</v>
      </c>
      <c r="R2362" s="138">
        <v>2</v>
      </c>
      <c r="S2362" s="138" t="s">
        <v>433</v>
      </c>
      <c r="T2362" s="138" t="s">
        <v>446</v>
      </c>
      <c r="U2362" s="138">
        <v>60.04</v>
      </c>
    </row>
    <row r="2363" spans="2:21" x14ac:dyDescent="0.25">
      <c r="B2363" s="88" t="str">
        <v/>
      </c>
      <c r="C2363" s="88" t="str">
        <v/>
      </c>
      <c r="D2363" s="88" t="str">
        <v/>
      </c>
      <c r="F2363" s="88" t="str">
        <v/>
      </c>
      <c r="O2363" s="138">
        <v>41</v>
      </c>
      <c r="P2363" s="138" t="s">
        <v>232</v>
      </c>
      <c r="Q2363" s="138" t="s">
        <v>415</v>
      </c>
      <c r="R2363" s="138">
        <v>1</v>
      </c>
      <c r="S2363" s="138" t="s">
        <v>416</v>
      </c>
      <c r="T2363" s="138" t="s">
        <v>434</v>
      </c>
      <c r="U2363" s="139">
        <v>53.75</v>
      </c>
    </row>
    <row r="2364" spans="2:21" x14ac:dyDescent="0.25">
      <c r="B2364" s="88" t="str">
        <v/>
      </c>
      <c r="C2364" s="88" t="str">
        <v/>
      </c>
      <c r="D2364" s="88" t="str">
        <v/>
      </c>
      <c r="F2364" s="88" t="str">
        <v/>
      </c>
      <c r="O2364" s="138">
        <v>41</v>
      </c>
      <c r="P2364" s="138" t="s">
        <v>232</v>
      </c>
      <c r="Q2364" s="138" t="s">
        <v>415</v>
      </c>
      <c r="R2364" s="138">
        <v>2</v>
      </c>
      <c r="S2364" s="138" t="s">
        <v>417</v>
      </c>
      <c r="T2364" s="138" t="s">
        <v>435</v>
      </c>
      <c r="U2364" s="139">
        <v>49.85</v>
      </c>
    </row>
    <row r="2365" spans="2:21" x14ac:dyDescent="0.25">
      <c r="B2365" s="88" t="str">
        <v/>
      </c>
      <c r="C2365" s="88" t="str">
        <v/>
      </c>
      <c r="D2365" s="88" t="str">
        <v/>
      </c>
      <c r="F2365" s="88" t="str">
        <v/>
      </c>
      <c r="O2365" s="138">
        <v>41</v>
      </c>
      <c r="P2365" s="138" t="s">
        <v>232</v>
      </c>
      <c r="Q2365" s="138" t="s">
        <v>415</v>
      </c>
      <c r="R2365" s="138">
        <v>3</v>
      </c>
      <c r="S2365" s="138" t="s">
        <v>418</v>
      </c>
      <c r="T2365" s="138" t="s">
        <v>252</v>
      </c>
      <c r="U2365" s="139">
        <v>64.97</v>
      </c>
    </row>
    <row r="2366" spans="2:21" x14ac:dyDescent="0.25">
      <c r="B2366" s="88" t="str">
        <v/>
      </c>
      <c r="C2366" s="88" t="str">
        <v/>
      </c>
      <c r="D2366" s="88" t="str">
        <v/>
      </c>
      <c r="F2366" s="88" t="str">
        <v/>
      </c>
      <c r="O2366" s="138">
        <v>41</v>
      </c>
      <c r="P2366" s="138" t="s">
        <v>232</v>
      </c>
      <c r="Q2366" s="138" t="s">
        <v>415</v>
      </c>
      <c r="R2366" s="138">
        <v>4</v>
      </c>
      <c r="S2366" s="138" t="s">
        <v>419</v>
      </c>
      <c r="T2366" s="138" t="s">
        <v>436</v>
      </c>
      <c r="U2366" s="139">
        <v>50.28</v>
      </c>
    </row>
    <row r="2367" spans="2:21" x14ac:dyDescent="0.25">
      <c r="B2367" s="88" t="str">
        <v/>
      </c>
      <c r="C2367" s="88" t="str">
        <v/>
      </c>
      <c r="D2367" s="88" t="str">
        <v/>
      </c>
      <c r="F2367" s="88" t="str">
        <v/>
      </c>
      <c r="O2367" s="138">
        <v>41</v>
      </c>
      <c r="P2367" s="138" t="s">
        <v>232</v>
      </c>
      <c r="Q2367" s="138" t="s">
        <v>415</v>
      </c>
      <c r="R2367" s="138">
        <v>5</v>
      </c>
      <c r="S2367" s="138" t="s">
        <v>420</v>
      </c>
      <c r="T2367" s="138" t="s">
        <v>252</v>
      </c>
      <c r="U2367" s="139">
        <v>65.930000000000007</v>
      </c>
    </row>
    <row r="2368" spans="2:21" x14ac:dyDescent="0.25">
      <c r="B2368" s="88" t="str">
        <v/>
      </c>
      <c r="C2368" s="88" t="str">
        <v/>
      </c>
      <c r="D2368" s="88" t="str">
        <v/>
      </c>
      <c r="F2368" s="88" t="str">
        <v/>
      </c>
      <c r="O2368" s="138">
        <v>41</v>
      </c>
      <c r="P2368" s="138" t="s">
        <v>232</v>
      </c>
      <c r="Q2368" s="138" t="s">
        <v>415</v>
      </c>
      <c r="R2368" s="138">
        <v>6</v>
      </c>
      <c r="S2368" s="138" t="s">
        <v>421</v>
      </c>
      <c r="T2368" s="138" t="s">
        <v>244</v>
      </c>
      <c r="U2368" s="139">
        <v>44.04</v>
      </c>
    </row>
    <row r="2369" spans="2:21" x14ac:dyDescent="0.25">
      <c r="B2369" s="88" t="str">
        <v/>
      </c>
      <c r="C2369" s="88" t="str">
        <v/>
      </c>
      <c r="D2369" s="88" t="str">
        <v/>
      </c>
      <c r="F2369" s="88" t="str">
        <v/>
      </c>
      <c r="O2369" s="138">
        <v>41</v>
      </c>
      <c r="P2369" s="138" t="s">
        <v>232</v>
      </c>
      <c r="Q2369" s="138" t="s">
        <v>415</v>
      </c>
      <c r="R2369" s="138">
        <v>7</v>
      </c>
      <c r="S2369" s="138" t="s">
        <v>422</v>
      </c>
      <c r="T2369" s="138" t="s">
        <v>437</v>
      </c>
      <c r="U2369" s="139">
        <v>71.569999999999993</v>
      </c>
    </row>
    <row r="2370" spans="2:21" x14ac:dyDescent="0.25">
      <c r="B2370" s="88" t="str">
        <v/>
      </c>
      <c r="C2370" s="88" t="str">
        <v/>
      </c>
      <c r="D2370" s="88" t="str">
        <v/>
      </c>
      <c r="F2370" s="88" t="str">
        <v/>
      </c>
      <c r="O2370" s="138">
        <v>41</v>
      </c>
      <c r="P2370" s="138" t="s">
        <v>232</v>
      </c>
      <c r="Q2370" s="138" t="s">
        <v>415</v>
      </c>
      <c r="R2370" s="138">
        <v>8</v>
      </c>
      <c r="S2370" s="138" t="s">
        <v>423</v>
      </c>
      <c r="T2370" s="138" t="s">
        <v>438</v>
      </c>
      <c r="U2370" s="139">
        <v>44.61</v>
      </c>
    </row>
    <row r="2371" spans="2:21" x14ac:dyDescent="0.25">
      <c r="B2371" s="88" t="str">
        <v/>
      </c>
      <c r="C2371" s="88" t="str">
        <v/>
      </c>
      <c r="D2371" s="88" t="str">
        <v/>
      </c>
      <c r="F2371" s="88" t="str">
        <v/>
      </c>
      <c r="O2371" s="138">
        <v>41</v>
      </c>
      <c r="P2371" s="138" t="s">
        <v>232</v>
      </c>
      <c r="Q2371" s="138" t="s">
        <v>415</v>
      </c>
      <c r="R2371" s="138">
        <v>9</v>
      </c>
      <c r="S2371" s="138" t="s">
        <v>424</v>
      </c>
      <c r="T2371" s="138" t="s">
        <v>246</v>
      </c>
      <c r="U2371" s="139">
        <v>48.9</v>
      </c>
    </row>
    <row r="2372" spans="2:21" x14ac:dyDescent="0.25">
      <c r="B2372" s="88" t="str">
        <v/>
      </c>
      <c r="C2372" s="88" t="str">
        <v/>
      </c>
      <c r="D2372" s="88" t="str">
        <v/>
      </c>
      <c r="F2372" s="88" t="str">
        <v/>
      </c>
      <c r="O2372" s="138">
        <v>41</v>
      </c>
      <c r="P2372" s="138" t="s">
        <v>232</v>
      </c>
      <c r="Q2372" s="138" t="s">
        <v>415</v>
      </c>
      <c r="R2372" s="138">
        <v>10</v>
      </c>
      <c r="S2372" s="138" t="s">
        <v>425</v>
      </c>
      <c r="T2372" s="138" t="s">
        <v>439</v>
      </c>
      <c r="U2372" s="139">
        <v>59.65</v>
      </c>
    </row>
    <row r="2373" spans="2:21" x14ac:dyDescent="0.25">
      <c r="B2373" s="88" t="str">
        <v/>
      </c>
      <c r="C2373" s="88" t="str">
        <v/>
      </c>
      <c r="D2373" s="88" t="str">
        <v/>
      </c>
      <c r="F2373" s="88" t="str">
        <v/>
      </c>
      <c r="O2373" s="138">
        <v>41</v>
      </c>
      <c r="P2373" s="138" t="s">
        <v>232</v>
      </c>
      <c r="Q2373" s="138" t="s">
        <v>415</v>
      </c>
      <c r="R2373" s="138">
        <v>11</v>
      </c>
      <c r="S2373" s="138" t="s">
        <v>426</v>
      </c>
      <c r="T2373" s="138" t="s">
        <v>440</v>
      </c>
      <c r="U2373" s="139">
        <v>46.92</v>
      </c>
    </row>
    <row r="2374" spans="2:21" x14ac:dyDescent="0.25">
      <c r="B2374" s="88" t="str">
        <v/>
      </c>
      <c r="C2374" s="88" t="str">
        <v/>
      </c>
      <c r="D2374" s="88" t="str">
        <v/>
      </c>
      <c r="F2374" s="88" t="str">
        <v/>
      </c>
      <c r="O2374" s="138">
        <v>41</v>
      </c>
      <c r="P2374" s="138" t="s">
        <v>232</v>
      </c>
      <c r="Q2374" s="138" t="s">
        <v>415</v>
      </c>
      <c r="R2374" s="138">
        <v>12</v>
      </c>
      <c r="S2374" s="138" t="s">
        <v>427</v>
      </c>
      <c r="T2374" s="138" t="s">
        <v>441</v>
      </c>
      <c r="U2374" s="139">
        <v>51.54</v>
      </c>
    </row>
    <row r="2375" spans="2:21" x14ac:dyDescent="0.25">
      <c r="B2375" s="88" t="str">
        <v/>
      </c>
      <c r="C2375" s="88" t="str">
        <v/>
      </c>
      <c r="D2375" s="88" t="str">
        <v/>
      </c>
      <c r="F2375" s="88" t="str">
        <v/>
      </c>
      <c r="O2375" s="138">
        <v>41</v>
      </c>
      <c r="P2375" s="138" t="s">
        <v>232</v>
      </c>
      <c r="Q2375" s="138" t="s">
        <v>415</v>
      </c>
      <c r="R2375" s="138">
        <v>13</v>
      </c>
      <c r="S2375" s="138" t="s">
        <v>428</v>
      </c>
      <c r="T2375" s="138" t="s">
        <v>442</v>
      </c>
      <c r="U2375" s="139">
        <v>48.51</v>
      </c>
    </row>
    <row r="2376" spans="2:21" x14ac:dyDescent="0.25">
      <c r="B2376" s="88" t="str">
        <v/>
      </c>
      <c r="C2376" s="88" t="str">
        <v/>
      </c>
      <c r="D2376" s="88" t="str">
        <v/>
      </c>
      <c r="F2376" s="88" t="str">
        <v/>
      </c>
      <c r="O2376" s="138">
        <v>41</v>
      </c>
      <c r="P2376" s="138" t="s">
        <v>232</v>
      </c>
      <c r="Q2376" s="138" t="s">
        <v>415</v>
      </c>
      <c r="R2376" s="138">
        <v>14</v>
      </c>
      <c r="S2376" s="138" t="s">
        <v>429</v>
      </c>
      <c r="T2376" s="138" t="s">
        <v>443</v>
      </c>
      <c r="U2376" s="139">
        <v>45.7</v>
      </c>
    </row>
    <row r="2377" spans="2:21" x14ac:dyDescent="0.25">
      <c r="B2377" s="88" t="str">
        <v/>
      </c>
      <c r="C2377" s="88" t="str">
        <v/>
      </c>
      <c r="D2377" s="88" t="str">
        <v/>
      </c>
      <c r="F2377" s="88" t="str">
        <v/>
      </c>
      <c r="O2377" s="138">
        <v>41</v>
      </c>
      <c r="P2377" s="138" t="s">
        <v>232</v>
      </c>
      <c r="Q2377" s="138" t="s">
        <v>415</v>
      </c>
      <c r="R2377" s="138">
        <v>15</v>
      </c>
      <c r="S2377" s="138" t="s">
        <v>430</v>
      </c>
      <c r="T2377" s="138" t="s">
        <v>444</v>
      </c>
      <c r="U2377" s="138">
        <v>49.91</v>
      </c>
    </row>
    <row r="2378" spans="2:21" x14ac:dyDescent="0.25">
      <c r="B2378" s="88" t="str">
        <v/>
      </c>
      <c r="C2378" s="88" t="str">
        <v/>
      </c>
      <c r="D2378" s="88" t="str">
        <v/>
      </c>
      <c r="F2378" s="88" t="str">
        <v/>
      </c>
      <c r="O2378" s="138">
        <v>41</v>
      </c>
      <c r="P2378" s="138" t="s">
        <v>232</v>
      </c>
      <c r="Q2378" s="138" t="s">
        <v>431</v>
      </c>
      <c r="R2378" s="138">
        <v>1</v>
      </c>
      <c r="S2378" s="138" t="s">
        <v>432</v>
      </c>
      <c r="T2378" s="138" t="s">
        <v>445</v>
      </c>
      <c r="U2378" s="138">
        <v>67.83</v>
      </c>
    </row>
    <row r="2379" spans="2:21" x14ac:dyDescent="0.25">
      <c r="B2379" s="88" t="str">
        <v/>
      </c>
      <c r="C2379" s="88" t="str">
        <v/>
      </c>
      <c r="D2379" s="88" t="str">
        <v/>
      </c>
      <c r="F2379" s="88" t="str">
        <v/>
      </c>
      <c r="O2379" s="138">
        <v>41</v>
      </c>
      <c r="P2379" s="138" t="s">
        <v>232</v>
      </c>
      <c r="Q2379" s="138" t="s">
        <v>431</v>
      </c>
      <c r="R2379" s="138">
        <v>2</v>
      </c>
      <c r="S2379" s="138" t="s">
        <v>433</v>
      </c>
      <c r="T2379" s="138" t="s">
        <v>446</v>
      </c>
      <c r="U2379" s="138">
        <v>60.04</v>
      </c>
    </row>
    <row r="2380" spans="2:21" x14ac:dyDescent="0.25">
      <c r="B2380" s="88" t="str">
        <v/>
      </c>
      <c r="C2380" s="88" t="str">
        <v/>
      </c>
      <c r="D2380" s="88" t="str">
        <v/>
      </c>
      <c r="F2380" s="88" t="str">
        <v/>
      </c>
      <c r="O2380" s="138">
        <v>42</v>
      </c>
      <c r="P2380" s="138" t="s">
        <v>233</v>
      </c>
      <c r="Q2380" s="138" t="s">
        <v>415</v>
      </c>
      <c r="R2380" s="138">
        <v>1</v>
      </c>
      <c r="S2380" s="138" t="s">
        <v>416</v>
      </c>
      <c r="T2380" s="138" t="s">
        <v>434</v>
      </c>
      <c r="U2380" s="139">
        <v>53.75</v>
      </c>
    </row>
    <row r="2381" spans="2:21" x14ac:dyDescent="0.25">
      <c r="B2381" s="88" t="str">
        <v/>
      </c>
      <c r="C2381" s="88" t="str">
        <v/>
      </c>
      <c r="D2381" s="88" t="str">
        <v/>
      </c>
      <c r="F2381" s="88" t="str">
        <v/>
      </c>
      <c r="O2381" s="138">
        <v>42</v>
      </c>
      <c r="P2381" s="138" t="s">
        <v>233</v>
      </c>
      <c r="Q2381" s="138" t="s">
        <v>415</v>
      </c>
      <c r="R2381" s="138">
        <v>2</v>
      </c>
      <c r="S2381" s="138" t="s">
        <v>417</v>
      </c>
      <c r="T2381" s="138" t="s">
        <v>435</v>
      </c>
      <c r="U2381" s="139">
        <v>49.85</v>
      </c>
    </row>
    <row r="2382" spans="2:21" x14ac:dyDescent="0.25">
      <c r="B2382" s="88" t="str">
        <v/>
      </c>
      <c r="C2382" s="88" t="str">
        <v/>
      </c>
      <c r="D2382" s="88" t="str">
        <v/>
      </c>
      <c r="F2382" s="88" t="str">
        <v/>
      </c>
      <c r="O2382" s="138">
        <v>42</v>
      </c>
      <c r="P2382" s="138" t="s">
        <v>233</v>
      </c>
      <c r="Q2382" s="138" t="s">
        <v>415</v>
      </c>
      <c r="R2382" s="138">
        <v>3</v>
      </c>
      <c r="S2382" s="138" t="s">
        <v>418</v>
      </c>
      <c r="T2382" s="138" t="s">
        <v>252</v>
      </c>
      <c r="U2382" s="139">
        <v>64.97</v>
      </c>
    </row>
    <row r="2383" spans="2:21" x14ac:dyDescent="0.25">
      <c r="B2383" s="88" t="str">
        <v/>
      </c>
      <c r="C2383" s="88" t="str">
        <v/>
      </c>
      <c r="D2383" s="88" t="str">
        <v/>
      </c>
      <c r="F2383" s="88" t="str">
        <v/>
      </c>
      <c r="O2383" s="138">
        <v>42</v>
      </c>
      <c r="P2383" s="138" t="s">
        <v>233</v>
      </c>
      <c r="Q2383" s="138" t="s">
        <v>415</v>
      </c>
      <c r="R2383" s="138">
        <v>4</v>
      </c>
      <c r="S2383" s="138" t="s">
        <v>419</v>
      </c>
      <c r="T2383" s="138" t="s">
        <v>436</v>
      </c>
      <c r="U2383" s="139">
        <v>50.28</v>
      </c>
    </row>
    <row r="2384" spans="2:21" x14ac:dyDescent="0.25">
      <c r="B2384" s="88" t="str">
        <v/>
      </c>
      <c r="C2384" s="88" t="str">
        <v/>
      </c>
      <c r="D2384" s="88" t="str">
        <v/>
      </c>
      <c r="F2384" s="88" t="str">
        <v/>
      </c>
      <c r="O2384" s="138">
        <v>42</v>
      </c>
      <c r="P2384" s="138" t="s">
        <v>233</v>
      </c>
      <c r="Q2384" s="138" t="s">
        <v>415</v>
      </c>
      <c r="R2384" s="138">
        <v>5</v>
      </c>
      <c r="S2384" s="138" t="s">
        <v>420</v>
      </c>
      <c r="T2384" s="138" t="s">
        <v>252</v>
      </c>
      <c r="U2384" s="139">
        <v>65.930000000000007</v>
      </c>
    </row>
    <row r="2385" spans="2:21" x14ac:dyDescent="0.25">
      <c r="B2385" s="88" t="str">
        <v/>
      </c>
      <c r="C2385" s="88" t="str">
        <v/>
      </c>
      <c r="D2385" s="88" t="str">
        <v/>
      </c>
      <c r="F2385" s="88" t="str">
        <v/>
      </c>
      <c r="O2385" s="138">
        <v>42</v>
      </c>
      <c r="P2385" s="138" t="s">
        <v>233</v>
      </c>
      <c r="Q2385" s="138" t="s">
        <v>415</v>
      </c>
      <c r="R2385" s="138">
        <v>6</v>
      </c>
      <c r="S2385" s="138" t="s">
        <v>421</v>
      </c>
      <c r="T2385" s="138" t="s">
        <v>244</v>
      </c>
      <c r="U2385" s="139">
        <v>44.04</v>
      </c>
    </row>
    <row r="2386" spans="2:21" x14ac:dyDescent="0.25">
      <c r="B2386" s="88" t="str">
        <v/>
      </c>
      <c r="C2386" s="88" t="str">
        <v/>
      </c>
      <c r="D2386" s="88" t="str">
        <v/>
      </c>
      <c r="F2386" s="88" t="str">
        <v/>
      </c>
      <c r="O2386" s="138">
        <v>42</v>
      </c>
      <c r="P2386" s="138" t="s">
        <v>233</v>
      </c>
      <c r="Q2386" s="138" t="s">
        <v>415</v>
      </c>
      <c r="R2386" s="138">
        <v>7</v>
      </c>
      <c r="S2386" s="138" t="s">
        <v>422</v>
      </c>
      <c r="T2386" s="138" t="s">
        <v>437</v>
      </c>
      <c r="U2386" s="139">
        <v>71.569999999999993</v>
      </c>
    </row>
    <row r="2387" spans="2:21" x14ac:dyDescent="0.25">
      <c r="B2387" s="88" t="str">
        <v/>
      </c>
      <c r="C2387" s="88" t="str">
        <v/>
      </c>
      <c r="D2387" s="88" t="str">
        <v/>
      </c>
      <c r="F2387" s="88" t="str">
        <v/>
      </c>
      <c r="O2387" s="138">
        <v>42</v>
      </c>
      <c r="P2387" s="138" t="s">
        <v>233</v>
      </c>
      <c r="Q2387" s="138" t="s">
        <v>415</v>
      </c>
      <c r="R2387" s="138">
        <v>8</v>
      </c>
      <c r="S2387" s="138" t="s">
        <v>423</v>
      </c>
      <c r="T2387" s="138" t="s">
        <v>438</v>
      </c>
      <c r="U2387" s="139">
        <v>44.61</v>
      </c>
    </row>
    <row r="2388" spans="2:21" x14ac:dyDescent="0.25">
      <c r="B2388" s="88" t="str">
        <v/>
      </c>
      <c r="C2388" s="88" t="str">
        <v/>
      </c>
      <c r="D2388" s="88" t="str">
        <v/>
      </c>
      <c r="F2388" s="88" t="str">
        <v/>
      </c>
      <c r="O2388" s="138">
        <v>42</v>
      </c>
      <c r="P2388" s="138" t="s">
        <v>233</v>
      </c>
      <c r="Q2388" s="138" t="s">
        <v>415</v>
      </c>
      <c r="R2388" s="138">
        <v>9</v>
      </c>
      <c r="S2388" s="138" t="s">
        <v>424</v>
      </c>
      <c r="T2388" s="138" t="s">
        <v>246</v>
      </c>
      <c r="U2388" s="139">
        <v>48.9</v>
      </c>
    </row>
    <row r="2389" spans="2:21" x14ac:dyDescent="0.25">
      <c r="B2389" s="88" t="str">
        <v/>
      </c>
      <c r="C2389" s="88" t="str">
        <v/>
      </c>
      <c r="D2389" s="88" t="str">
        <v/>
      </c>
      <c r="F2389" s="88" t="str">
        <v/>
      </c>
      <c r="O2389" s="138">
        <v>42</v>
      </c>
      <c r="P2389" s="138" t="s">
        <v>233</v>
      </c>
      <c r="Q2389" s="138" t="s">
        <v>415</v>
      </c>
      <c r="R2389" s="138">
        <v>10</v>
      </c>
      <c r="S2389" s="138" t="s">
        <v>425</v>
      </c>
      <c r="T2389" s="138" t="s">
        <v>439</v>
      </c>
      <c r="U2389" s="139">
        <v>59.65</v>
      </c>
    </row>
    <row r="2390" spans="2:21" x14ac:dyDescent="0.25">
      <c r="B2390" s="88" t="str">
        <v/>
      </c>
      <c r="C2390" s="88" t="str">
        <v/>
      </c>
      <c r="D2390" s="88" t="str">
        <v/>
      </c>
      <c r="F2390" s="88" t="str">
        <v/>
      </c>
      <c r="O2390" s="138">
        <v>42</v>
      </c>
      <c r="P2390" s="138" t="s">
        <v>233</v>
      </c>
      <c r="Q2390" s="138" t="s">
        <v>415</v>
      </c>
      <c r="R2390" s="138">
        <v>11</v>
      </c>
      <c r="S2390" s="138" t="s">
        <v>426</v>
      </c>
      <c r="T2390" s="138" t="s">
        <v>440</v>
      </c>
      <c r="U2390" s="139">
        <v>46.92</v>
      </c>
    </row>
    <row r="2391" spans="2:21" x14ac:dyDescent="0.25">
      <c r="B2391" s="88" t="str">
        <v/>
      </c>
      <c r="C2391" s="88" t="str">
        <v/>
      </c>
      <c r="D2391" s="88" t="str">
        <v/>
      </c>
      <c r="F2391" s="88" t="str">
        <v/>
      </c>
      <c r="O2391" s="138">
        <v>42</v>
      </c>
      <c r="P2391" s="138" t="s">
        <v>233</v>
      </c>
      <c r="Q2391" s="138" t="s">
        <v>415</v>
      </c>
      <c r="R2391" s="138">
        <v>12</v>
      </c>
      <c r="S2391" s="138" t="s">
        <v>427</v>
      </c>
      <c r="T2391" s="138" t="s">
        <v>441</v>
      </c>
      <c r="U2391" s="139">
        <v>51.54</v>
      </c>
    </row>
    <row r="2392" spans="2:21" x14ac:dyDescent="0.25">
      <c r="B2392" s="88" t="str">
        <v/>
      </c>
      <c r="C2392" s="88" t="str">
        <v/>
      </c>
      <c r="D2392" s="88" t="str">
        <v/>
      </c>
      <c r="F2392" s="88" t="str">
        <v/>
      </c>
      <c r="O2392" s="138">
        <v>42</v>
      </c>
      <c r="P2392" s="138" t="s">
        <v>233</v>
      </c>
      <c r="Q2392" s="138" t="s">
        <v>415</v>
      </c>
      <c r="R2392" s="138">
        <v>13</v>
      </c>
      <c r="S2392" s="138" t="s">
        <v>428</v>
      </c>
      <c r="T2392" s="138" t="s">
        <v>442</v>
      </c>
      <c r="U2392" s="139">
        <v>48.51</v>
      </c>
    </row>
    <row r="2393" spans="2:21" x14ac:dyDescent="0.25">
      <c r="B2393" s="88" t="str">
        <v/>
      </c>
      <c r="C2393" s="88" t="str">
        <v/>
      </c>
      <c r="D2393" s="88" t="str">
        <v/>
      </c>
      <c r="F2393" s="88" t="str">
        <v/>
      </c>
      <c r="O2393" s="138">
        <v>42</v>
      </c>
      <c r="P2393" s="138" t="s">
        <v>233</v>
      </c>
      <c r="Q2393" s="138" t="s">
        <v>415</v>
      </c>
      <c r="R2393" s="138">
        <v>14</v>
      </c>
      <c r="S2393" s="138" t="s">
        <v>429</v>
      </c>
      <c r="T2393" s="138" t="s">
        <v>443</v>
      </c>
      <c r="U2393" s="139">
        <v>45.7</v>
      </c>
    </row>
    <row r="2394" spans="2:21" x14ac:dyDescent="0.25">
      <c r="B2394" s="88" t="str">
        <v/>
      </c>
      <c r="C2394" s="88" t="str">
        <v/>
      </c>
      <c r="D2394" s="88" t="str">
        <v/>
      </c>
      <c r="F2394" s="88" t="str">
        <v/>
      </c>
      <c r="O2394" s="138">
        <v>42</v>
      </c>
      <c r="P2394" s="138" t="s">
        <v>233</v>
      </c>
      <c r="Q2394" s="138" t="s">
        <v>415</v>
      </c>
      <c r="R2394" s="138">
        <v>15</v>
      </c>
      <c r="S2394" s="138" t="s">
        <v>430</v>
      </c>
      <c r="T2394" s="138" t="s">
        <v>444</v>
      </c>
      <c r="U2394" s="138">
        <v>49.91</v>
      </c>
    </row>
    <row r="2395" spans="2:21" x14ac:dyDescent="0.25">
      <c r="B2395" s="88" t="str">
        <v/>
      </c>
      <c r="C2395" s="88" t="str">
        <v/>
      </c>
      <c r="D2395" s="88" t="str">
        <v/>
      </c>
      <c r="F2395" s="88" t="str">
        <v/>
      </c>
      <c r="O2395" s="138">
        <v>42</v>
      </c>
      <c r="P2395" s="138" t="s">
        <v>233</v>
      </c>
      <c r="Q2395" s="138" t="s">
        <v>431</v>
      </c>
      <c r="R2395" s="138">
        <v>1</v>
      </c>
      <c r="S2395" s="138" t="s">
        <v>432</v>
      </c>
      <c r="T2395" s="138" t="s">
        <v>445</v>
      </c>
      <c r="U2395" s="138">
        <v>67.83</v>
      </c>
    </row>
    <row r="2396" spans="2:21" x14ac:dyDescent="0.25">
      <c r="B2396" s="88" t="str">
        <v/>
      </c>
      <c r="C2396" s="88" t="str">
        <v/>
      </c>
      <c r="D2396" s="88" t="str">
        <v/>
      </c>
      <c r="F2396" s="88" t="str">
        <v/>
      </c>
      <c r="O2396" s="138">
        <v>42</v>
      </c>
      <c r="P2396" s="138" t="s">
        <v>233</v>
      </c>
      <c r="Q2396" s="138" t="s">
        <v>431</v>
      </c>
      <c r="R2396" s="138">
        <v>2</v>
      </c>
      <c r="S2396" s="138" t="s">
        <v>433</v>
      </c>
      <c r="T2396" s="138" t="s">
        <v>446</v>
      </c>
      <c r="U2396" s="138">
        <v>60.04</v>
      </c>
    </row>
    <row r="2397" spans="2:21" x14ac:dyDescent="0.25">
      <c r="B2397" s="88" t="str">
        <v/>
      </c>
      <c r="C2397" s="88" t="str">
        <v/>
      </c>
      <c r="D2397" s="88" t="str">
        <v/>
      </c>
      <c r="F2397" s="88" t="str">
        <v/>
      </c>
      <c r="O2397" s="138">
        <v>43</v>
      </c>
      <c r="P2397" s="138" t="s">
        <v>234</v>
      </c>
      <c r="Q2397" s="138" t="s">
        <v>415</v>
      </c>
      <c r="R2397" s="138">
        <v>1</v>
      </c>
      <c r="S2397" s="138" t="s">
        <v>416</v>
      </c>
      <c r="T2397" s="138" t="s">
        <v>434</v>
      </c>
      <c r="U2397" s="139">
        <v>53.75</v>
      </c>
    </row>
    <row r="2398" spans="2:21" x14ac:dyDescent="0.25">
      <c r="B2398" s="88" t="str">
        <v/>
      </c>
      <c r="C2398" s="88" t="str">
        <v/>
      </c>
      <c r="D2398" s="88" t="str">
        <v/>
      </c>
      <c r="F2398" s="88" t="str">
        <v/>
      </c>
      <c r="O2398" s="138">
        <v>43</v>
      </c>
      <c r="P2398" s="138" t="s">
        <v>234</v>
      </c>
      <c r="Q2398" s="138" t="s">
        <v>415</v>
      </c>
      <c r="R2398" s="138">
        <v>2</v>
      </c>
      <c r="S2398" s="138" t="s">
        <v>417</v>
      </c>
      <c r="T2398" s="138" t="s">
        <v>435</v>
      </c>
      <c r="U2398" s="139">
        <v>49.85</v>
      </c>
    </row>
    <row r="2399" spans="2:21" x14ac:dyDescent="0.25">
      <c r="B2399" s="88" t="str">
        <v/>
      </c>
      <c r="C2399" s="88" t="str">
        <v/>
      </c>
      <c r="D2399" s="88" t="str">
        <v/>
      </c>
      <c r="F2399" s="88" t="str">
        <v/>
      </c>
      <c r="O2399" s="138">
        <v>43</v>
      </c>
      <c r="P2399" s="138" t="s">
        <v>234</v>
      </c>
      <c r="Q2399" s="138" t="s">
        <v>415</v>
      </c>
      <c r="R2399" s="138">
        <v>3</v>
      </c>
      <c r="S2399" s="138" t="s">
        <v>418</v>
      </c>
      <c r="T2399" s="138" t="s">
        <v>252</v>
      </c>
      <c r="U2399" s="139">
        <v>64.97</v>
      </c>
    </row>
    <row r="2400" spans="2:21" x14ac:dyDescent="0.25">
      <c r="B2400" s="88" t="str">
        <v/>
      </c>
      <c r="C2400" s="88" t="str">
        <v/>
      </c>
      <c r="D2400" s="88" t="str">
        <v/>
      </c>
      <c r="F2400" s="88" t="str">
        <v/>
      </c>
      <c r="O2400" s="138">
        <v>43</v>
      </c>
      <c r="P2400" s="138" t="s">
        <v>234</v>
      </c>
      <c r="Q2400" s="138" t="s">
        <v>415</v>
      </c>
      <c r="R2400" s="138">
        <v>4</v>
      </c>
      <c r="S2400" s="138" t="s">
        <v>419</v>
      </c>
      <c r="T2400" s="138" t="s">
        <v>436</v>
      </c>
      <c r="U2400" s="139">
        <v>50.28</v>
      </c>
    </row>
    <row r="2401" spans="2:21" x14ac:dyDescent="0.25">
      <c r="B2401" s="88" t="str">
        <v/>
      </c>
      <c r="C2401" s="88" t="str">
        <v/>
      </c>
      <c r="D2401" s="88" t="str">
        <v/>
      </c>
      <c r="F2401" s="88" t="str">
        <v/>
      </c>
      <c r="O2401" s="138">
        <v>43</v>
      </c>
      <c r="P2401" s="138" t="s">
        <v>234</v>
      </c>
      <c r="Q2401" s="138" t="s">
        <v>415</v>
      </c>
      <c r="R2401" s="138">
        <v>5</v>
      </c>
      <c r="S2401" s="138" t="s">
        <v>420</v>
      </c>
      <c r="T2401" s="138" t="s">
        <v>252</v>
      </c>
      <c r="U2401" s="139">
        <v>65.930000000000007</v>
      </c>
    </row>
    <row r="2402" spans="2:21" x14ac:dyDescent="0.25">
      <c r="B2402" s="88" t="str">
        <v/>
      </c>
      <c r="C2402" s="88" t="str">
        <v/>
      </c>
      <c r="D2402" s="88" t="str">
        <v/>
      </c>
      <c r="F2402" s="88" t="str">
        <v/>
      </c>
      <c r="O2402" s="138">
        <v>43</v>
      </c>
      <c r="P2402" s="138" t="s">
        <v>234</v>
      </c>
      <c r="Q2402" s="138" t="s">
        <v>415</v>
      </c>
      <c r="R2402" s="138">
        <v>6</v>
      </c>
      <c r="S2402" s="138" t="s">
        <v>421</v>
      </c>
      <c r="T2402" s="138" t="s">
        <v>244</v>
      </c>
      <c r="U2402" s="139">
        <v>44.04</v>
      </c>
    </row>
    <row r="2403" spans="2:21" x14ac:dyDescent="0.25">
      <c r="B2403" s="88" t="str">
        <v/>
      </c>
      <c r="C2403" s="88" t="str">
        <v/>
      </c>
      <c r="D2403" s="88" t="str">
        <v/>
      </c>
      <c r="F2403" s="88" t="str">
        <v/>
      </c>
      <c r="O2403" s="138">
        <v>43</v>
      </c>
      <c r="P2403" s="138" t="s">
        <v>234</v>
      </c>
      <c r="Q2403" s="138" t="s">
        <v>415</v>
      </c>
      <c r="R2403" s="138">
        <v>7</v>
      </c>
      <c r="S2403" s="138" t="s">
        <v>422</v>
      </c>
      <c r="T2403" s="138" t="s">
        <v>437</v>
      </c>
      <c r="U2403" s="139">
        <v>71.569999999999993</v>
      </c>
    </row>
    <row r="2404" spans="2:21" x14ac:dyDescent="0.25">
      <c r="B2404" s="88" t="str">
        <v/>
      </c>
      <c r="C2404" s="88" t="str">
        <v/>
      </c>
      <c r="D2404" s="88" t="str">
        <v/>
      </c>
      <c r="F2404" s="88" t="str">
        <v/>
      </c>
      <c r="O2404" s="138">
        <v>43</v>
      </c>
      <c r="P2404" s="138" t="s">
        <v>234</v>
      </c>
      <c r="Q2404" s="138" t="s">
        <v>415</v>
      </c>
      <c r="R2404" s="138">
        <v>8</v>
      </c>
      <c r="S2404" s="138" t="s">
        <v>423</v>
      </c>
      <c r="T2404" s="138" t="s">
        <v>438</v>
      </c>
      <c r="U2404" s="139">
        <v>44.61</v>
      </c>
    </row>
    <row r="2405" spans="2:21" x14ac:dyDescent="0.25">
      <c r="B2405" s="88" t="str">
        <v/>
      </c>
      <c r="C2405" s="88" t="str">
        <v/>
      </c>
      <c r="D2405" s="88" t="str">
        <v/>
      </c>
      <c r="F2405" s="88" t="str">
        <v/>
      </c>
      <c r="O2405" s="138">
        <v>43</v>
      </c>
      <c r="P2405" s="138" t="s">
        <v>234</v>
      </c>
      <c r="Q2405" s="138" t="s">
        <v>415</v>
      </c>
      <c r="R2405" s="138">
        <v>9</v>
      </c>
      <c r="S2405" s="138" t="s">
        <v>424</v>
      </c>
      <c r="T2405" s="138" t="s">
        <v>246</v>
      </c>
      <c r="U2405" s="139">
        <v>48.9</v>
      </c>
    </row>
    <row r="2406" spans="2:21" x14ac:dyDescent="0.25">
      <c r="B2406" s="88" t="str">
        <v/>
      </c>
      <c r="C2406" s="88" t="str">
        <v/>
      </c>
      <c r="D2406" s="88" t="str">
        <v/>
      </c>
      <c r="F2406" s="88" t="str">
        <v/>
      </c>
      <c r="O2406" s="138">
        <v>43</v>
      </c>
      <c r="P2406" s="138" t="s">
        <v>234</v>
      </c>
      <c r="Q2406" s="138" t="s">
        <v>415</v>
      </c>
      <c r="R2406" s="138">
        <v>10</v>
      </c>
      <c r="S2406" s="138" t="s">
        <v>425</v>
      </c>
      <c r="T2406" s="138" t="s">
        <v>439</v>
      </c>
      <c r="U2406" s="139">
        <v>59.65</v>
      </c>
    </row>
    <row r="2407" spans="2:21" x14ac:dyDescent="0.25">
      <c r="B2407" s="88" t="str">
        <v/>
      </c>
      <c r="C2407" s="88" t="str">
        <v/>
      </c>
      <c r="D2407" s="88" t="str">
        <v/>
      </c>
      <c r="F2407" s="88" t="str">
        <v/>
      </c>
      <c r="O2407" s="138">
        <v>43</v>
      </c>
      <c r="P2407" s="138" t="s">
        <v>234</v>
      </c>
      <c r="Q2407" s="138" t="s">
        <v>415</v>
      </c>
      <c r="R2407" s="138">
        <v>11</v>
      </c>
      <c r="S2407" s="138" t="s">
        <v>426</v>
      </c>
      <c r="T2407" s="138" t="s">
        <v>440</v>
      </c>
      <c r="U2407" s="139">
        <v>46.92</v>
      </c>
    </row>
    <row r="2408" spans="2:21" x14ac:dyDescent="0.25">
      <c r="B2408" s="88" t="str">
        <v/>
      </c>
      <c r="C2408" s="88" t="str">
        <v/>
      </c>
      <c r="D2408" s="88" t="str">
        <v/>
      </c>
      <c r="F2408" s="88" t="str">
        <v/>
      </c>
      <c r="O2408" s="138">
        <v>43</v>
      </c>
      <c r="P2408" s="138" t="s">
        <v>234</v>
      </c>
      <c r="Q2408" s="138" t="s">
        <v>415</v>
      </c>
      <c r="R2408" s="138">
        <v>12</v>
      </c>
      <c r="S2408" s="138" t="s">
        <v>427</v>
      </c>
      <c r="T2408" s="138" t="s">
        <v>441</v>
      </c>
      <c r="U2408" s="139">
        <v>51.54</v>
      </c>
    </row>
    <row r="2409" spans="2:21" x14ac:dyDescent="0.25">
      <c r="B2409" s="88" t="str">
        <v/>
      </c>
      <c r="C2409" s="88" t="str">
        <v/>
      </c>
      <c r="D2409" s="88" t="str">
        <v/>
      </c>
      <c r="F2409" s="88" t="str">
        <v/>
      </c>
      <c r="O2409" s="138">
        <v>43</v>
      </c>
      <c r="P2409" s="138" t="s">
        <v>234</v>
      </c>
      <c r="Q2409" s="138" t="s">
        <v>415</v>
      </c>
      <c r="R2409" s="138">
        <v>13</v>
      </c>
      <c r="S2409" s="138" t="s">
        <v>428</v>
      </c>
      <c r="T2409" s="138" t="s">
        <v>442</v>
      </c>
      <c r="U2409" s="139">
        <v>48.51</v>
      </c>
    </row>
    <row r="2410" spans="2:21" x14ac:dyDescent="0.25">
      <c r="B2410" s="88" t="str">
        <v/>
      </c>
      <c r="C2410" s="88" t="str">
        <v/>
      </c>
      <c r="D2410" s="88" t="str">
        <v/>
      </c>
      <c r="F2410" s="88" t="str">
        <v/>
      </c>
      <c r="O2410" s="138">
        <v>43</v>
      </c>
      <c r="P2410" s="138" t="s">
        <v>234</v>
      </c>
      <c r="Q2410" s="138" t="s">
        <v>415</v>
      </c>
      <c r="R2410" s="138">
        <v>14</v>
      </c>
      <c r="S2410" s="138" t="s">
        <v>429</v>
      </c>
      <c r="T2410" s="138" t="s">
        <v>443</v>
      </c>
      <c r="U2410" s="139">
        <v>45.7</v>
      </c>
    </row>
    <row r="2411" spans="2:21" x14ac:dyDescent="0.25">
      <c r="B2411" s="88" t="str">
        <v/>
      </c>
      <c r="C2411" s="88" t="str">
        <v/>
      </c>
      <c r="D2411" s="88" t="str">
        <v/>
      </c>
      <c r="F2411" s="88" t="str">
        <v/>
      </c>
      <c r="O2411" s="138">
        <v>43</v>
      </c>
      <c r="P2411" s="138" t="s">
        <v>234</v>
      </c>
      <c r="Q2411" s="138" t="s">
        <v>415</v>
      </c>
      <c r="R2411" s="138">
        <v>15</v>
      </c>
      <c r="S2411" s="138" t="s">
        <v>430</v>
      </c>
      <c r="T2411" s="138" t="s">
        <v>444</v>
      </c>
      <c r="U2411" s="138">
        <v>49.91</v>
      </c>
    </row>
    <row r="2412" spans="2:21" x14ac:dyDescent="0.25">
      <c r="B2412" s="88" t="str">
        <v/>
      </c>
      <c r="C2412" s="88" t="str">
        <v/>
      </c>
      <c r="D2412" s="88" t="str">
        <v/>
      </c>
      <c r="F2412" s="88" t="str">
        <v/>
      </c>
      <c r="O2412" s="138">
        <v>43</v>
      </c>
      <c r="P2412" s="138" t="s">
        <v>234</v>
      </c>
      <c r="Q2412" s="138" t="s">
        <v>431</v>
      </c>
      <c r="R2412" s="138">
        <v>1</v>
      </c>
      <c r="S2412" s="138" t="s">
        <v>432</v>
      </c>
      <c r="T2412" s="138" t="s">
        <v>445</v>
      </c>
      <c r="U2412" s="138">
        <v>67.83</v>
      </c>
    </row>
    <row r="2413" spans="2:21" x14ac:dyDescent="0.25">
      <c r="B2413" s="88" t="str">
        <v/>
      </c>
      <c r="C2413" s="88" t="str">
        <v/>
      </c>
      <c r="D2413" s="88" t="str">
        <v/>
      </c>
      <c r="F2413" s="88" t="str">
        <v/>
      </c>
      <c r="O2413" s="138">
        <v>43</v>
      </c>
      <c r="P2413" s="138" t="s">
        <v>234</v>
      </c>
      <c r="Q2413" s="138" t="s">
        <v>431</v>
      </c>
      <c r="R2413" s="138">
        <v>2</v>
      </c>
      <c r="S2413" s="138" t="s">
        <v>433</v>
      </c>
      <c r="T2413" s="138" t="s">
        <v>446</v>
      </c>
      <c r="U2413" s="138">
        <v>60.04</v>
      </c>
    </row>
    <row r="2414" spans="2:21" x14ac:dyDescent="0.25">
      <c r="B2414" s="88" t="str">
        <v/>
      </c>
      <c r="C2414" s="88" t="str">
        <v/>
      </c>
      <c r="D2414" s="88" t="str">
        <v/>
      </c>
      <c r="F2414" s="88" t="str">
        <v/>
      </c>
      <c r="O2414" s="138">
        <v>44</v>
      </c>
      <c r="P2414" s="138" t="s">
        <v>235</v>
      </c>
      <c r="Q2414" s="138" t="s">
        <v>415</v>
      </c>
      <c r="R2414" s="138">
        <v>1</v>
      </c>
      <c r="S2414" s="138" t="s">
        <v>416</v>
      </c>
      <c r="T2414" s="138" t="s">
        <v>434</v>
      </c>
      <c r="U2414" s="139">
        <v>53.75</v>
      </c>
    </row>
    <row r="2415" spans="2:21" x14ac:dyDescent="0.25">
      <c r="B2415" s="88" t="str">
        <v/>
      </c>
      <c r="C2415" s="88" t="str">
        <v/>
      </c>
      <c r="D2415" s="88" t="str">
        <v/>
      </c>
      <c r="F2415" s="88" t="str">
        <v/>
      </c>
      <c r="O2415" s="138">
        <v>44</v>
      </c>
      <c r="P2415" s="138" t="s">
        <v>235</v>
      </c>
      <c r="Q2415" s="138" t="s">
        <v>415</v>
      </c>
      <c r="R2415" s="138">
        <v>2</v>
      </c>
      <c r="S2415" s="138" t="s">
        <v>417</v>
      </c>
      <c r="T2415" s="138" t="s">
        <v>435</v>
      </c>
      <c r="U2415" s="139">
        <v>49.85</v>
      </c>
    </row>
    <row r="2416" spans="2:21" x14ac:dyDescent="0.25">
      <c r="B2416" s="88" t="str">
        <v/>
      </c>
      <c r="C2416" s="88" t="str">
        <v/>
      </c>
      <c r="D2416" s="88" t="str">
        <v/>
      </c>
      <c r="F2416" s="88" t="str">
        <v/>
      </c>
      <c r="O2416" s="138">
        <v>44</v>
      </c>
      <c r="P2416" s="138" t="s">
        <v>235</v>
      </c>
      <c r="Q2416" s="138" t="s">
        <v>415</v>
      </c>
      <c r="R2416" s="138">
        <v>3</v>
      </c>
      <c r="S2416" s="138" t="s">
        <v>418</v>
      </c>
      <c r="T2416" s="138" t="s">
        <v>252</v>
      </c>
      <c r="U2416" s="139">
        <v>64.97</v>
      </c>
    </row>
    <row r="2417" spans="2:21" x14ac:dyDescent="0.25">
      <c r="B2417" s="88" t="str">
        <v/>
      </c>
      <c r="C2417" s="88" t="str">
        <v/>
      </c>
      <c r="D2417" s="88" t="str">
        <v/>
      </c>
      <c r="F2417" s="88" t="str">
        <v/>
      </c>
      <c r="O2417" s="138">
        <v>44</v>
      </c>
      <c r="P2417" s="138" t="s">
        <v>235</v>
      </c>
      <c r="Q2417" s="138" t="s">
        <v>415</v>
      </c>
      <c r="R2417" s="138">
        <v>4</v>
      </c>
      <c r="S2417" s="138" t="s">
        <v>419</v>
      </c>
      <c r="T2417" s="138" t="s">
        <v>436</v>
      </c>
      <c r="U2417" s="139">
        <v>50.28</v>
      </c>
    </row>
    <row r="2418" spans="2:21" x14ac:dyDescent="0.25">
      <c r="B2418" s="88" t="str">
        <v/>
      </c>
      <c r="C2418" s="88" t="str">
        <v/>
      </c>
      <c r="D2418" s="88" t="str">
        <v/>
      </c>
      <c r="F2418" s="88" t="str">
        <v/>
      </c>
      <c r="O2418" s="138">
        <v>44</v>
      </c>
      <c r="P2418" s="138" t="s">
        <v>235</v>
      </c>
      <c r="Q2418" s="138" t="s">
        <v>415</v>
      </c>
      <c r="R2418" s="138">
        <v>5</v>
      </c>
      <c r="S2418" s="138" t="s">
        <v>420</v>
      </c>
      <c r="T2418" s="138" t="s">
        <v>252</v>
      </c>
      <c r="U2418" s="139">
        <v>65.930000000000007</v>
      </c>
    </row>
    <row r="2419" spans="2:21" x14ac:dyDescent="0.25">
      <c r="B2419" s="88" t="str">
        <v/>
      </c>
      <c r="C2419" s="88" t="str">
        <v/>
      </c>
      <c r="D2419" s="88" t="str">
        <v/>
      </c>
      <c r="F2419" s="88" t="str">
        <v/>
      </c>
      <c r="O2419" s="138">
        <v>44</v>
      </c>
      <c r="P2419" s="138" t="s">
        <v>235</v>
      </c>
      <c r="Q2419" s="138" t="s">
        <v>415</v>
      </c>
      <c r="R2419" s="138">
        <v>6</v>
      </c>
      <c r="S2419" s="138" t="s">
        <v>421</v>
      </c>
      <c r="T2419" s="138" t="s">
        <v>244</v>
      </c>
      <c r="U2419" s="139">
        <v>44.04</v>
      </c>
    </row>
    <row r="2420" spans="2:21" x14ac:dyDescent="0.25">
      <c r="B2420" s="88" t="str">
        <v/>
      </c>
      <c r="C2420" s="88" t="str">
        <v/>
      </c>
      <c r="D2420" s="88" t="str">
        <v/>
      </c>
      <c r="F2420" s="88" t="str">
        <v/>
      </c>
      <c r="O2420" s="138">
        <v>44</v>
      </c>
      <c r="P2420" s="138" t="s">
        <v>235</v>
      </c>
      <c r="Q2420" s="138" t="s">
        <v>415</v>
      </c>
      <c r="R2420" s="138">
        <v>7</v>
      </c>
      <c r="S2420" s="138" t="s">
        <v>422</v>
      </c>
      <c r="T2420" s="138" t="s">
        <v>437</v>
      </c>
      <c r="U2420" s="139">
        <v>71.569999999999993</v>
      </c>
    </row>
    <row r="2421" spans="2:21" x14ac:dyDescent="0.25">
      <c r="B2421" s="88" t="str">
        <v/>
      </c>
      <c r="C2421" s="88" t="str">
        <v/>
      </c>
      <c r="D2421" s="88" t="str">
        <v/>
      </c>
      <c r="F2421" s="88" t="str">
        <v/>
      </c>
      <c r="O2421" s="138">
        <v>44</v>
      </c>
      <c r="P2421" s="138" t="s">
        <v>235</v>
      </c>
      <c r="Q2421" s="138" t="s">
        <v>415</v>
      </c>
      <c r="R2421" s="138">
        <v>8</v>
      </c>
      <c r="S2421" s="138" t="s">
        <v>423</v>
      </c>
      <c r="T2421" s="138" t="s">
        <v>438</v>
      </c>
      <c r="U2421" s="139">
        <v>44.61</v>
      </c>
    </row>
    <row r="2422" spans="2:21" x14ac:dyDescent="0.25">
      <c r="B2422" s="88" t="str">
        <v/>
      </c>
      <c r="C2422" s="88" t="str">
        <v/>
      </c>
      <c r="D2422" s="88" t="str">
        <v/>
      </c>
      <c r="F2422" s="88" t="str">
        <v/>
      </c>
      <c r="O2422" s="138">
        <v>44</v>
      </c>
      <c r="P2422" s="138" t="s">
        <v>235</v>
      </c>
      <c r="Q2422" s="138" t="s">
        <v>415</v>
      </c>
      <c r="R2422" s="138">
        <v>9</v>
      </c>
      <c r="S2422" s="138" t="s">
        <v>424</v>
      </c>
      <c r="T2422" s="138" t="s">
        <v>246</v>
      </c>
      <c r="U2422" s="139">
        <v>48.9</v>
      </c>
    </row>
    <row r="2423" spans="2:21" x14ac:dyDescent="0.25">
      <c r="B2423" s="88" t="str">
        <v/>
      </c>
      <c r="C2423" s="88" t="str">
        <v/>
      </c>
      <c r="D2423" s="88" t="str">
        <v/>
      </c>
      <c r="F2423" s="88" t="str">
        <v/>
      </c>
      <c r="O2423" s="138">
        <v>44</v>
      </c>
      <c r="P2423" s="138" t="s">
        <v>235</v>
      </c>
      <c r="Q2423" s="138" t="s">
        <v>415</v>
      </c>
      <c r="R2423" s="138">
        <v>10</v>
      </c>
      <c r="S2423" s="138" t="s">
        <v>425</v>
      </c>
      <c r="T2423" s="138" t="s">
        <v>439</v>
      </c>
      <c r="U2423" s="139">
        <v>59.65</v>
      </c>
    </row>
    <row r="2424" spans="2:21" x14ac:dyDescent="0.25">
      <c r="B2424" s="88" t="str">
        <v/>
      </c>
      <c r="C2424" s="88" t="str">
        <v/>
      </c>
      <c r="D2424" s="88" t="str">
        <v/>
      </c>
      <c r="F2424" s="88" t="str">
        <v/>
      </c>
      <c r="O2424" s="138">
        <v>44</v>
      </c>
      <c r="P2424" s="138" t="s">
        <v>235</v>
      </c>
      <c r="Q2424" s="138" t="s">
        <v>415</v>
      </c>
      <c r="R2424" s="138">
        <v>11</v>
      </c>
      <c r="S2424" s="138" t="s">
        <v>426</v>
      </c>
      <c r="T2424" s="138" t="s">
        <v>440</v>
      </c>
      <c r="U2424" s="139">
        <v>46.92</v>
      </c>
    </row>
    <row r="2425" spans="2:21" x14ac:dyDescent="0.25">
      <c r="B2425" s="88" t="str">
        <v/>
      </c>
      <c r="C2425" s="88" t="str">
        <v/>
      </c>
      <c r="D2425" s="88" t="str">
        <v/>
      </c>
      <c r="F2425" s="88" t="str">
        <v/>
      </c>
      <c r="O2425" s="138">
        <v>44</v>
      </c>
      <c r="P2425" s="138" t="s">
        <v>235</v>
      </c>
      <c r="Q2425" s="138" t="s">
        <v>415</v>
      </c>
      <c r="R2425" s="138">
        <v>12</v>
      </c>
      <c r="S2425" s="138" t="s">
        <v>427</v>
      </c>
      <c r="T2425" s="138" t="s">
        <v>441</v>
      </c>
      <c r="U2425" s="139">
        <v>51.54</v>
      </c>
    </row>
    <row r="2426" spans="2:21" x14ac:dyDescent="0.25">
      <c r="B2426" s="88" t="str">
        <v/>
      </c>
      <c r="C2426" s="88" t="str">
        <v/>
      </c>
      <c r="D2426" s="88" t="str">
        <v/>
      </c>
      <c r="F2426" s="88" t="str">
        <v/>
      </c>
      <c r="O2426" s="138">
        <v>44</v>
      </c>
      <c r="P2426" s="138" t="s">
        <v>235</v>
      </c>
      <c r="Q2426" s="138" t="s">
        <v>415</v>
      </c>
      <c r="R2426" s="138">
        <v>13</v>
      </c>
      <c r="S2426" s="138" t="s">
        <v>428</v>
      </c>
      <c r="T2426" s="138" t="s">
        <v>442</v>
      </c>
      <c r="U2426" s="139">
        <v>48.51</v>
      </c>
    </row>
    <row r="2427" spans="2:21" x14ac:dyDescent="0.25">
      <c r="B2427" s="88" t="str">
        <v/>
      </c>
      <c r="C2427" s="88" t="str">
        <v/>
      </c>
      <c r="D2427" s="88" t="str">
        <v/>
      </c>
      <c r="F2427" s="88" t="str">
        <v/>
      </c>
      <c r="O2427" s="138">
        <v>44</v>
      </c>
      <c r="P2427" s="138" t="s">
        <v>235</v>
      </c>
      <c r="Q2427" s="138" t="s">
        <v>415</v>
      </c>
      <c r="R2427" s="138">
        <v>14</v>
      </c>
      <c r="S2427" s="138" t="s">
        <v>429</v>
      </c>
      <c r="T2427" s="138" t="s">
        <v>443</v>
      </c>
      <c r="U2427" s="139">
        <v>45.7</v>
      </c>
    </row>
    <row r="2428" spans="2:21" x14ac:dyDescent="0.25">
      <c r="B2428" s="88" t="str">
        <v/>
      </c>
      <c r="C2428" s="88" t="str">
        <v/>
      </c>
      <c r="D2428" s="88" t="str">
        <v/>
      </c>
      <c r="F2428" s="88" t="str">
        <v/>
      </c>
      <c r="O2428" s="138">
        <v>44</v>
      </c>
      <c r="P2428" s="138" t="s">
        <v>235</v>
      </c>
      <c r="Q2428" s="138" t="s">
        <v>415</v>
      </c>
      <c r="R2428" s="138">
        <v>15</v>
      </c>
      <c r="S2428" s="138" t="s">
        <v>430</v>
      </c>
      <c r="T2428" s="138" t="s">
        <v>444</v>
      </c>
      <c r="U2428" s="138">
        <v>49.91</v>
      </c>
    </row>
    <row r="2429" spans="2:21" x14ac:dyDescent="0.25">
      <c r="B2429" s="88" t="str">
        <v/>
      </c>
      <c r="C2429" s="88" t="str">
        <v/>
      </c>
      <c r="D2429" s="88" t="str">
        <v/>
      </c>
      <c r="F2429" s="88" t="str">
        <v/>
      </c>
      <c r="O2429" s="138">
        <v>44</v>
      </c>
      <c r="P2429" s="138" t="s">
        <v>235</v>
      </c>
      <c r="Q2429" s="138" t="s">
        <v>431</v>
      </c>
      <c r="R2429" s="138">
        <v>1</v>
      </c>
      <c r="S2429" s="138" t="s">
        <v>432</v>
      </c>
      <c r="T2429" s="138" t="s">
        <v>445</v>
      </c>
      <c r="U2429" s="138">
        <v>67.83</v>
      </c>
    </row>
    <row r="2430" spans="2:21" x14ac:dyDescent="0.25">
      <c r="B2430" s="88" t="str">
        <v/>
      </c>
      <c r="C2430" s="88" t="str">
        <v/>
      </c>
      <c r="D2430" s="88" t="str">
        <v/>
      </c>
      <c r="F2430" s="88" t="str">
        <v/>
      </c>
      <c r="O2430" s="138">
        <v>44</v>
      </c>
      <c r="P2430" s="138" t="s">
        <v>235</v>
      </c>
      <c r="Q2430" s="138" t="s">
        <v>431</v>
      </c>
      <c r="R2430" s="138">
        <v>2</v>
      </c>
      <c r="S2430" s="138" t="s">
        <v>433</v>
      </c>
      <c r="T2430" s="138" t="s">
        <v>446</v>
      </c>
      <c r="U2430" s="138">
        <v>60.04</v>
      </c>
    </row>
    <row r="2431" spans="2:21" x14ac:dyDescent="0.25">
      <c r="B2431" s="88" t="str">
        <v/>
      </c>
      <c r="C2431" s="88" t="str">
        <v/>
      </c>
      <c r="D2431" s="88" t="str">
        <v/>
      </c>
      <c r="F2431" s="88" t="str">
        <v/>
      </c>
      <c r="O2431" s="138">
        <v>45</v>
      </c>
      <c r="P2431" s="138" t="s">
        <v>236</v>
      </c>
      <c r="Q2431" s="138" t="s">
        <v>415</v>
      </c>
      <c r="R2431" s="138">
        <v>1</v>
      </c>
      <c r="S2431" s="138" t="s">
        <v>416</v>
      </c>
      <c r="T2431" s="138" t="s">
        <v>434</v>
      </c>
      <c r="U2431" s="139">
        <v>53.75</v>
      </c>
    </row>
    <row r="2432" spans="2:21" x14ac:dyDescent="0.25">
      <c r="B2432" s="88" t="str">
        <v/>
      </c>
      <c r="C2432" s="88" t="str">
        <v/>
      </c>
      <c r="D2432" s="88" t="str">
        <v/>
      </c>
      <c r="F2432" s="88" t="str">
        <v/>
      </c>
      <c r="O2432" s="138">
        <v>45</v>
      </c>
      <c r="P2432" s="138" t="s">
        <v>236</v>
      </c>
      <c r="Q2432" s="138" t="s">
        <v>415</v>
      </c>
      <c r="R2432" s="138">
        <v>2</v>
      </c>
      <c r="S2432" s="138" t="s">
        <v>417</v>
      </c>
      <c r="T2432" s="138" t="s">
        <v>435</v>
      </c>
      <c r="U2432" s="139">
        <v>49.85</v>
      </c>
    </row>
    <row r="2433" spans="2:21" x14ac:dyDescent="0.25">
      <c r="B2433" s="88" t="str">
        <v/>
      </c>
      <c r="C2433" s="88" t="str">
        <v/>
      </c>
      <c r="D2433" s="88" t="str">
        <v/>
      </c>
      <c r="F2433" s="88" t="str">
        <v/>
      </c>
      <c r="O2433" s="138">
        <v>45</v>
      </c>
      <c r="P2433" s="138" t="s">
        <v>236</v>
      </c>
      <c r="Q2433" s="138" t="s">
        <v>415</v>
      </c>
      <c r="R2433" s="138">
        <v>3</v>
      </c>
      <c r="S2433" s="138" t="s">
        <v>418</v>
      </c>
      <c r="T2433" s="138" t="s">
        <v>252</v>
      </c>
      <c r="U2433" s="139">
        <v>64.97</v>
      </c>
    </row>
    <row r="2434" spans="2:21" x14ac:dyDescent="0.25">
      <c r="B2434" s="88" t="str">
        <v/>
      </c>
      <c r="C2434" s="88" t="str">
        <v/>
      </c>
      <c r="D2434" s="88" t="str">
        <v/>
      </c>
      <c r="F2434" s="88" t="str">
        <v/>
      </c>
      <c r="O2434" s="138">
        <v>45</v>
      </c>
      <c r="P2434" s="138" t="s">
        <v>236</v>
      </c>
      <c r="Q2434" s="138" t="s">
        <v>415</v>
      </c>
      <c r="R2434" s="138">
        <v>4</v>
      </c>
      <c r="S2434" s="138" t="s">
        <v>419</v>
      </c>
      <c r="T2434" s="138" t="s">
        <v>436</v>
      </c>
      <c r="U2434" s="139">
        <v>50.28</v>
      </c>
    </row>
    <row r="2435" spans="2:21" x14ac:dyDescent="0.25">
      <c r="B2435" s="88" t="str">
        <v/>
      </c>
      <c r="C2435" s="88" t="str">
        <v/>
      </c>
      <c r="D2435" s="88" t="str">
        <v/>
      </c>
      <c r="F2435" s="88" t="str">
        <v/>
      </c>
      <c r="O2435" s="138">
        <v>45</v>
      </c>
      <c r="P2435" s="138" t="s">
        <v>236</v>
      </c>
      <c r="Q2435" s="138" t="s">
        <v>415</v>
      </c>
      <c r="R2435" s="138">
        <v>5</v>
      </c>
      <c r="S2435" s="138" t="s">
        <v>420</v>
      </c>
      <c r="T2435" s="138" t="s">
        <v>252</v>
      </c>
      <c r="U2435" s="139">
        <v>65.930000000000007</v>
      </c>
    </row>
    <row r="2436" spans="2:21" x14ac:dyDescent="0.25">
      <c r="B2436" s="88" t="str">
        <v/>
      </c>
      <c r="C2436" s="88" t="str">
        <v/>
      </c>
      <c r="D2436" s="88" t="str">
        <v/>
      </c>
      <c r="F2436" s="88" t="str">
        <v/>
      </c>
      <c r="O2436" s="138">
        <v>45</v>
      </c>
      <c r="P2436" s="138" t="s">
        <v>236</v>
      </c>
      <c r="Q2436" s="138" t="s">
        <v>415</v>
      </c>
      <c r="R2436" s="138">
        <v>6</v>
      </c>
      <c r="S2436" s="138" t="s">
        <v>421</v>
      </c>
      <c r="T2436" s="138" t="s">
        <v>244</v>
      </c>
      <c r="U2436" s="139">
        <v>44.04</v>
      </c>
    </row>
    <row r="2437" spans="2:21" x14ac:dyDescent="0.25">
      <c r="B2437" s="88" t="str">
        <v/>
      </c>
      <c r="C2437" s="88" t="str">
        <v/>
      </c>
      <c r="D2437" s="88" t="str">
        <v/>
      </c>
      <c r="F2437" s="88" t="str">
        <v/>
      </c>
      <c r="O2437" s="138">
        <v>45</v>
      </c>
      <c r="P2437" s="138" t="s">
        <v>236</v>
      </c>
      <c r="Q2437" s="138" t="s">
        <v>415</v>
      </c>
      <c r="R2437" s="138">
        <v>7</v>
      </c>
      <c r="S2437" s="138" t="s">
        <v>422</v>
      </c>
      <c r="T2437" s="138" t="s">
        <v>437</v>
      </c>
      <c r="U2437" s="139">
        <v>71.569999999999993</v>
      </c>
    </row>
    <row r="2438" spans="2:21" x14ac:dyDescent="0.25">
      <c r="B2438" s="88" t="str">
        <v/>
      </c>
      <c r="C2438" s="88" t="str">
        <v/>
      </c>
      <c r="D2438" s="88" t="str">
        <v/>
      </c>
      <c r="F2438" s="88" t="str">
        <v/>
      </c>
      <c r="O2438" s="138">
        <v>45</v>
      </c>
      <c r="P2438" s="138" t="s">
        <v>236</v>
      </c>
      <c r="Q2438" s="138" t="s">
        <v>415</v>
      </c>
      <c r="R2438" s="138">
        <v>8</v>
      </c>
      <c r="S2438" s="138" t="s">
        <v>423</v>
      </c>
      <c r="T2438" s="138" t="s">
        <v>438</v>
      </c>
      <c r="U2438" s="139">
        <v>44.61</v>
      </c>
    </row>
    <row r="2439" spans="2:21" x14ac:dyDescent="0.25">
      <c r="B2439" s="88" t="str">
        <v/>
      </c>
      <c r="C2439" s="88" t="str">
        <v/>
      </c>
      <c r="D2439" s="88" t="str">
        <v/>
      </c>
      <c r="F2439" s="88" t="str">
        <v/>
      </c>
      <c r="O2439" s="138">
        <v>45</v>
      </c>
      <c r="P2439" s="138" t="s">
        <v>236</v>
      </c>
      <c r="Q2439" s="138" t="s">
        <v>415</v>
      </c>
      <c r="R2439" s="138">
        <v>9</v>
      </c>
      <c r="S2439" s="138" t="s">
        <v>424</v>
      </c>
      <c r="T2439" s="138" t="s">
        <v>246</v>
      </c>
      <c r="U2439" s="139">
        <v>48.9</v>
      </c>
    </row>
    <row r="2440" spans="2:21" x14ac:dyDescent="0.25">
      <c r="B2440" s="88" t="str">
        <v/>
      </c>
      <c r="C2440" s="88" t="str">
        <v/>
      </c>
      <c r="D2440" s="88" t="str">
        <v/>
      </c>
      <c r="F2440" s="88" t="str">
        <v/>
      </c>
      <c r="O2440" s="138">
        <v>45</v>
      </c>
      <c r="P2440" s="138" t="s">
        <v>236</v>
      </c>
      <c r="Q2440" s="138" t="s">
        <v>415</v>
      </c>
      <c r="R2440" s="138">
        <v>10</v>
      </c>
      <c r="S2440" s="138" t="s">
        <v>425</v>
      </c>
      <c r="T2440" s="138" t="s">
        <v>439</v>
      </c>
      <c r="U2440" s="139">
        <v>59.65</v>
      </c>
    </row>
    <row r="2441" spans="2:21" x14ac:dyDescent="0.25">
      <c r="B2441" s="88" t="str">
        <v/>
      </c>
      <c r="C2441" s="88" t="str">
        <v/>
      </c>
      <c r="D2441" s="88" t="str">
        <v/>
      </c>
      <c r="F2441" s="88" t="str">
        <v/>
      </c>
      <c r="O2441" s="138">
        <v>45</v>
      </c>
      <c r="P2441" s="138" t="s">
        <v>236</v>
      </c>
      <c r="Q2441" s="138" t="s">
        <v>415</v>
      </c>
      <c r="R2441" s="138">
        <v>11</v>
      </c>
      <c r="S2441" s="138" t="s">
        <v>426</v>
      </c>
      <c r="T2441" s="138" t="s">
        <v>440</v>
      </c>
      <c r="U2441" s="139">
        <v>46.92</v>
      </c>
    </row>
    <row r="2442" spans="2:21" x14ac:dyDescent="0.25">
      <c r="B2442" s="88" t="str">
        <v/>
      </c>
      <c r="C2442" s="88" t="str">
        <v/>
      </c>
      <c r="D2442" s="88" t="str">
        <v/>
      </c>
      <c r="F2442" s="88" t="str">
        <v/>
      </c>
      <c r="O2442" s="138">
        <v>45</v>
      </c>
      <c r="P2442" s="138" t="s">
        <v>236</v>
      </c>
      <c r="Q2442" s="138" t="s">
        <v>415</v>
      </c>
      <c r="R2442" s="138">
        <v>12</v>
      </c>
      <c r="S2442" s="138" t="s">
        <v>427</v>
      </c>
      <c r="T2442" s="138" t="s">
        <v>441</v>
      </c>
      <c r="U2442" s="139">
        <v>51.54</v>
      </c>
    </row>
    <row r="2443" spans="2:21" x14ac:dyDescent="0.25">
      <c r="B2443" s="88" t="str">
        <v/>
      </c>
      <c r="C2443" s="88" t="str">
        <v/>
      </c>
      <c r="D2443" s="88" t="str">
        <v/>
      </c>
      <c r="F2443" s="88" t="str">
        <v/>
      </c>
      <c r="O2443" s="138">
        <v>45</v>
      </c>
      <c r="P2443" s="138" t="s">
        <v>236</v>
      </c>
      <c r="Q2443" s="138" t="s">
        <v>415</v>
      </c>
      <c r="R2443" s="138">
        <v>13</v>
      </c>
      <c r="S2443" s="138" t="s">
        <v>428</v>
      </c>
      <c r="T2443" s="138" t="s">
        <v>442</v>
      </c>
      <c r="U2443" s="139">
        <v>48.51</v>
      </c>
    </row>
    <row r="2444" spans="2:21" x14ac:dyDescent="0.25">
      <c r="B2444" s="88" t="str">
        <v/>
      </c>
      <c r="C2444" s="88" t="str">
        <v/>
      </c>
      <c r="D2444" s="88" t="str">
        <v/>
      </c>
      <c r="F2444" s="88" t="str">
        <v/>
      </c>
      <c r="O2444" s="138">
        <v>45</v>
      </c>
      <c r="P2444" s="138" t="s">
        <v>236</v>
      </c>
      <c r="Q2444" s="138" t="s">
        <v>415</v>
      </c>
      <c r="R2444" s="138">
        <v>14</v>
      </c>
      <c r="S2444" s="138" t="s">
        <v>429</v>
      </c>
      <c r="T2444" s="138" t="s">
        <v>443</v>
      </c>
      <c r="U2444" s="139">
        <v>45.7</v>
      </c>
    </row>
    <row r="2445" spans="2:21" x14ac:dyDescent="0.25">
      <c r="B2445" s="88" t="str">
        <v/>
      </c>
      <c r="C2445" s="88" t="str">
        <v/>
      </c>
      <c r="D2445" s="88" t="str">
        <v/>
      </c>
      <c r="F2445" s="88" t="str">
        <v/>
      </c>
      <c r="O2445" s="138">
        <v>45</v>
      </c>
      <c r="P2445" s="138" t="s">
        <v>236</v>
      </c>
      <c r="Q2445" s="138" t="s">
        <v>415</v>
      </c>
      <c r="R2445" s="138">
        <v>15</v>
      </c>
      <c r="S2445" s="138" t="s">
        <v>430</v>
      </c>
      <c r="T2445" s="138" t="s">
        <v>444</v>
      </c>
      <c r="U2445" s="138">
        <v>49.91</v>
      </c>
    </row>
    <row r="2446" spans="2:21" x14ac:dyDescent="0.25">
      <c r="B2446" s="88" t="str">
        <v/>
      </c>
      <c r="C2446" s="88" t="str">
        <v/>
      </c>
      <c r="D2446" s="88" t="str">
        <v/>
      </c>
      <c r="F2446" s="88" t="str">
        <v/>
      </c>
      <c r="O2446" s="138">
        <v>45</v>
      </c>
      <c r="P2446" s="138" t="s">
        <v>236</v>
      </c>
      <c r="Q2446" s="138" t="s">
        <v>431</v>
      </c>
      <c r="R2446" s="138">
        <v>1</v>
      </c>
      <c r="S2446" s="138" t="s">
        <v>432</v>
      </c>
      <c r="T2446" s="138" t="s">
        <v>445</v>
      </c>
      <c r="U2446" s="138">
        <v>67.83</v>
      </c>
    </row>
    <row r="2447" spans="2:21" x14ac:dyDescent="0.25">
      <c r="B2447" s="88" t="str">
        <v/>
      </c>
      <c r="C2447" s="88" t="str">
        <v/>
      </c>
      <c r="D2447" s="88" t="str">
        <v/>
      </c>
      <c r="F2447" s="88" t="str">
        <v/>
      </c>
      <c r="O2447" s="138">
        <v>45</v>
      </c>
      <c r="P2447" s="138" t="s">
        <v>236</v>
      </c>
      <c r="Q2447" s="138" t="s">
        <v>431</v>
      </c>
      <c r="R2447" s="138">
        <v>2</v>
      </c>
      <c r="S2447" s="138" t="s">
        <v>433</v>
      </c>
      <c r="T2447" s="138" t="s">
        <v>446</v>
      </c>
      <c r="U2447" s="138">
        <v>60.04</v>
      </c>
    </row>
    <row r="2448" spans="2:21" x14ac:dyDescent="0.25">
      <c r="B2448" s="88" t="str">
        <v/>
      </c>
      <c r="C2448" s="88" t="str">
        <v/>
      </c>
      <c r="D2448" s="88" t="str">
        <v/>
      </c>
      <c r="F2448" s="88" t="str">
        <v/>
      </c>
      <c r="O2448" s="138">
        <v>46</v>
      </c>
      <c r="P2448" s="138" t="s">
        <v>237</v>
      </c>
      <c r="Q2448" s="138" t="s">
        <v>415</v>
      </c>
      <c r="R2448" s="138">
        <v>1</v>
      </c>
      <c r="S2448" s="138" t="s">
        <v>416</v>
      </c>
      <c r="T2448" s="138" t="s">
        <v>434</v>
      </c>
      <c r="U2448" s="139">
        <v>53.75</v>
      </c>
    </row>
    <row r="2449" spans="2:21" x14ac:dyDescent="0.25">
      <c r="B2449" s="88" t="str">
        <v/>
      </c>
      <c r="C2449" s="88" t="str">
        <v/>
      </c>
      <c r="D2449" s="88" t="str">
        <v/>
      </c>
      <c r="F2449" s="88" t="str">
        <v/>
      </c>
      <c r="O2449" s="138">
        <v>46</v>
      </c>
      <c r="P2449" s="138" t="s">
        <v>237</v>
      </c>
      <c r="Q2449" s="138" t="s">
        <v>415</v>
      </c>
      <c r="R2449" s="138">
        <v>2</v>
      </c>
      <c r="S2449" s="138" t="s">
        <v>417</v>
      </c>
      <c r="T2449" s="138" t="s">
        <v>435</v>
      </c>
      <c r="U2449" s="139">
        <v>49.85</v>
      </c>
    </row>
    <row r="2450" spans="2:21" x14ac:dyDescent="0.25">
      <c r="B2450" s="88" t="str">
        <v/>
      </c>
      <c r="C2450" s="88" t="str">
        <v/>
      </c>
      <c r="D2450" s="88" t="str">
        <v/>
      </c>
      <c r="F2450" s="88" t="str">
        <v/>
      </c>
      <c r="O2450" s="138">
        <v>46</v>
      </c>
      <c r="P2450" s="138" t="s">
        <v>237</v>
      </c>
      <c r="Q2450" s="138" t="s">
        <v>415</v>
      </c>
      <c r="R2450" s="138">
        <v>3</v>
      </c>
      <c r="S2450" s="138" t="s">
        <v>418</v>
      </c>
      <c r="T2450" s="138" t="s">
        <v>252</v>
      </c>
      <c r="U2450" s="139">
        <v>64.97</v>
      </c>
    </row>
    <row r="2451" spans="2:21" x14ac:dyDescent="0.25">
      <c r="B2451" s="88" t="str">
        <v/>
      </c>
      <c r="C2451" s="88" t="str">
        <v/>
      </c>
      <c r="D2451" s="88" t="str">
        <v/>
      </c>
      <c r="F2451" s="88" t="str">
        <v/>
      </c>
      <c r="O2451" s="138">
        <v>46</v>
      </c>
      <c r="P2451" s="138" t="s">
        <v>237</v>
      </c>
      <c r="Q2451" s="138" t="s">
        <v>415</v>
      </c>
      <c r="R2451" s="138">
        <v>4</v>
      </c>
      <c r="S2451" s="138" t="s">
        <v>419</v>
      </c>
      <c r="T2451" s="138" t="s">
        <v>436</v>
      </c>
      <c r="U2451" s="139">
        <v>50.28</v>
      </c>
    </row>
    <row r="2452" spans="2:21" x14ac:dyDescent="0.25">
      <c r="B2452" s="88" t="str">
        <v/>
      </c>
      <c r="C2452" s="88" t="str">
        <v/>
      </c>
      <c r="D2452" s="88" t="str">
        <v/>
      </c>
      <c r="F2452" s="88" t="str">
        <v/>
      </c>
      <c r="O2452" s="138">
        <v>46</v>
      </c>
      <c r="P2452" s="138" t="s">
        <v>237</v>
      </c>
      <c r="Q2452" s="138" t="s">
        <v>415</v>
      </c>
      <c r="R2452" s="138">
        <v>5</v>
      </c>
      <c r="S2452" s="138" t="s">
        <v>420</v>
      </c>
      <c r="T2452" s="138" t="s">
        <v>252</v>
      </c>
      <c r="U2452" s="139">
        <v>65.930000000000007</v>
      </c>
    </row>
    <row r="2453" spans="2:21" x14ac:dyDescent="0.25">
      <c r="B2453" s="88" t="str">
        <v/>
      </c>
      <c r="C2453" s="88" t="str">
        <v/>
      </c>
      <c r="D2453" s="88" t="str">
        <v/>
      </c>
      <c r="F2453" s="88" t="str">
        <v/>
      </c>
      <c r="O2453" s="138">
        <v>46</v>
      </c>
      <c r="P2453" s="138" t="s">
        <v>237</v>
      </c>
      <c r="Q2453" s="138" t="s">
        <v>415</v>
      </c>
      <c r="R2453" s="138">
        <v>6</v>
      </c>
      <c r="S2453" s="138" t="s">
        <v>421</v>
      </c>
      <c r="T2453" s="138" t="s">
        <v>244</v>
      </c>
      <c r="U2453" s="139">
        <v>44.04</v>
      </c>
    </row>
    <row r="2454" spans="2:21" x14ac:dyDescent="0.25">
      <c r="B2454" s="88" t="str">
        <v/>
      </c>
      <c r="C2454" s="88" t="str">
        <v/>
      </c>
      <c r="D2454" s="88" t="str">
        <v/>
      </c>
      <c r="F2454" s="88" t="str">
        <v/>
      </c>
      <c r="O2454" s="138">
        <v>46</v>
      </c>
      <c r="P2454" s="138" t="s">
        <v>237</v>
      </c>
      <c r="Q2454" s="138" t="s">
        <v>415</v>
      </c>
      <c r="R2454" s="138">
        <v>7</v>
      </c>
      <c r="S2454" s="138" t="s">
        <v>422</v>
      </c>
      <c r="T2454" s="138" t="s">
        <v>437</v>
      </c>
      <c r="U2454" s="139">
        <v>71.569999999999993</v>
      </c>
    </row>
    <row r="2455" spans="2:21" x14ac:dyDescent="0.25">
      <c r="B2455" s="88" t="str">
        <v/>
      </c>
      <c r="C2455" s="88" t="str">
        <v/>
      </c>
      <c r="D2455" s="88" t="str">
        <v/>
      </c>
      <c r="F2455" s="88" t="str">
        <v/>
      </c>
      <c r="O2455" s="138">
        <v>46</v>
      </c>
      <c r="P2455" s="138" t="s">
        <v>237</v>
      </c>
      <c r="Q2455" s="138" t="s">
        <v>415</v>
      </c>
      <c r="R2455" s="138">
        <v>8</v>
      </c>
      <c r="S2455" s="138" t="s">
        <v>423</v>
      </c>
      <c r="T2455" s="138" t="s">
        <v>438</v>
      </c>
      <c r="U2455" s="139">
        <v>44.61</v>
      </c>
    </row>
    <row r="2456" spans="2:21" x14ac:dyDescent="0.25">
      <c r="B2456" s="88" t="str">
        <v/>
      </c>
      <c r="C2456" s="88" t="str">
        <v/>
      </c>
      <c r="D2456" s="88" t="str">
        <v/>
      </c>
      <c r="F2456" s="88" t="str">
        <v/>
      </c>
      <c r="O2456" s="138">
        <v>46</v>
      </c>
      <c r="P2456" s="138" t="s">
        <v>237</v>
      </c>
      <c r="Q2456" s="138" t="s">
        <v>415</v>
      </c>
      <c r="R2456" s="138">
        <v>9</v>
      </c>
      <c r="S2456" s="138" t="s">
        <v>424</v>
      </c>
      <c r="T2456" s="138" t="s">
        <v>246</v>
      </c>
      <c r="U2456" s="139">
        <v>48.9</v>
      </c>
    </row>
    <row r="2457" spans="2:21" x14ac:dyDescent="0.25">
      <c r="B2457" s="88" t="str">
        <v/>
      </c>
      <c r="C2457" s="88" t="str">
        <v/>
      </c>
      <c r="D2457" s="88" t="str">
        <v/>
      </c>
      <c r="F2457" s="88" t="str">
        <v/>
      </c>
      <c r="O2457" s="138">
        <v>46</v>
      </c>
      <c r="P2457" s="138" t="s">
        <v>237</v>
      </c>
      <c r="Q2457" s="138" t="s">
        <v>415</v>
      </c>
      <c r="R2457" s="138">
        <v>10</v>
      </c>
      <c r="S2457" s="138" t="s">
        <v>425</v>
      </c>
      <c r="T2457" s="138" t="s">
        <v>439</v>
      </c>
      <c r="U2457" s="139">
        <v>59.65</v>
      </c>
    </row>
    <row r="2458" spans="2:21" x14ac:dyDescent="0.25">
      <c r="B2458" s="88" t="str">
        <v/>
      </c>
      <c r="C2458" s="88" t="str">
        <v/>
      </c>
      <c r="D2458" s="88" t="str">
        <v/>
      </c>
      <c r="F2458" s="88" t="str">
        <v/>
      </c>
      <c r="O2458" s="138">
        <v>46</v>
      </c>
      <c r="P2458" s="138" t="s">
        <v>237</v>
      </c>
      <c r="Q2458" s="138" t="s">
        <v>415</v>
      </c>
      <c r="R2458" s="138">
        <v>11</v>
      </c>
      <c r="S2458" s="138" t="s">
        <v>426</v>
      </c>
      <c r="T2458" s="138" t="s">
        <v>440</v>
      </c>
      <c r="U2458" s="139">
        <v>46.92</v>
      </c>
    </row>
    <row r="2459" spans="2:21" x14ac:dyDescent="0.25">
      <c r="B2459" s="88" t="str">
        <v/>
      </c>
      <c r="C2459" s="88" t="str">
        <v/>
      </c>
      <c r="D2459" s="88" t="str">
        <v/>
      </c>
      <c r="F2459" s="88" t="str">
        <v/>
      </c>
      <c r="O2459" s="138">
        <v>46</v>
      </c>
      <c r="P2459" s="138" t="s">
        <v>237</v>
      </c>
      <c r="Q2459" s="138" t="s">
        <v>415</v>
      </c>
      <c r="R2459" s="138">
        <v>12</v>
      </c>
      <c r="S2459" s="138" t="s">
        <v>427</v>
      </c>
      <c r="T2459" s="138" t="s">
        <v>441</v>
      </c>
      <c r="U2459" s="139">
        <v>51.54</v>
      </c>
    </row>
    <row r="2460" spans="2:21" x14ac:dyDescent="0.25">
      <c r="B2460" s="88" t="str">
        <v/>
      </c>
      <c r="C2460" s="88" t="str">
        <v/>
      </c>
      <c r="D2460" s="88" t="str">
        <v/>
      </c>
      <c r="F2460" s="88" t="str">
        <v/>
      </c>
      <c r="O2460" s="138">
        <v>46</v>
      </c>
      <c r="P2460" s="138" t="s">
        <v>237</v>
      </c>
      <c r="Q2460" s="138" t="s">
        <v>415</v>
      </c>
      <c r="R2460" s="138">
        <v>13</v>
      </c>
      <c r="S2460" s="138" t="s">
        <v>428</v>
      </c>
      <c r="T2460" s="138" t="s">
        <v>442</v>
      </c>
      <c r="U2460" s="139">
        <v>48.51</v>
      </c>
    </row>
    <row r="2461" spans="2:21" x14ac:dyDescent="0.25">
      <c r="B2461" s="88" t="str">
        <v/>
      </c>
      <c r="C2461" s="88" t="str">
        <v/>
      </c>
      <c r="D2461" s="88" t="str">
        <v/>
      </c>
      <c r="F2461" s="88" t="str">
        <v/>
      </c>
      <c r="O2461" s="138">
        <v>46</v>
      </c>
      <c r="P2461" s="138" t="s">
        <v>237</v>
      </c>
      <c r="Q2461" s="138" t="s">
        <v>415</v>
      </c>
      <c r="R2461" s="138">
        <v>14</v>
      </c>
      <c r="S2461" s="138" t="s">
        <v>429</v>
      </c>
      <c r="T2461" s="138" t="s">
        <v>443</v>
      </c>
      <c r="U2461" s="139">
        <v>45.7</v>
      </c>
    </row>
    <row r="2462" spans="2:21" x14ac:dyDescent="0.25">
      <c r="B2462" s="88" t="str">
        <v/>
      </c>
      <c r="C2462" s="88" t="str">
        <v/>
      </c>
      <c r="D2462" s="88" t="str">
        <v/>
      </c>
      <c r="F2462" s="88" t="str">
        <v/>
      </c>
      <c r="O2462" s="138">
        <v>46</v>
      </c>
      <c r="P2462" s="138" t="s">
        <v>237</v>
      </c>
      <c r="Q2462" s="138" t="s">
        <v>415</v>
      </c>
      <c r="R2462" s="138">
        <v>15</v>
      </c>
      <c r="S2462" s="138" t="s">
        <v>430</v>
      </c>
      <c r="T2462" s="138" t="s">
        <v>444</v>
      </c>
      <c r="U2462" s="138">
        <v>49.91</v>
      </c>
    </row>
    <row r="2463" spans="2:21" x14ac:dyDescent="0.25">
      <c r="B2463" s="88" t="str">
        <v/>
      </c>
      <c r="C2463" s="88" t="str">
        <v/>
      </c>
      <c r="D2463" s="88" t="str">
        <v/>
      </c>
      <c r="F2463" s="88" t="str">
        <v/>
      </c>
      <c r="O2463" s="138">
        <v>46</v>
      </c>
      <c r="P2463" s="138" t="s">
        <v>237</v>
      </c>
      <c r="Q2463" s="138" t="s">
        <v>431</v>
      </c>
      <c r="R2463" s="138">
        <v>1</v>
      </c>
      <c r="S2463" s="138" t="s">
        <v>432</v>
      </c>
      <c r="T2463" s="138" t="s">
        <v>445</v>
      </c>
      <c r="U2463" s="138">
        <v>67.83</v>
      </c>
    </row>
    <row r="2464" spans="2:21" x14ac:dyDescent="0.25">
      <c r="B2464" s="88" t="str">
        <v/>
      </c>
      <c r="C2464" s="88" t="str">
        <v/>
      </c>
      <c r="D2464" s="88" t="str">
        <v/>
      </c>
      <c r="F2464" s="88" t="str">
        <v/>
      </c>
      <c r="O2464" s="138">
        <v>46</v>
      </c>
      <c r="P2464" s="138" t="s">
        <v>237</v>
      </c>
      <c r="Q2464" s="138" t="s">
        <v>431</v>
      </c>
      <c r="R2464" s="138">
        <v>2</v>
      </c>
      <c r="S2464" s="138" t="s">
        <v>433</v>
      </c>
      <c r="T2464" s="138" t="s">
        <v>446</v>
      </c>
      <c r="U2464" s="138">
        <v>60.04</v>
      </c>
    </row>
    <row r="2465" spans="2:21" x14ac:dyDescent="0.25">
      <c r="B2465" s="88" t="str">
        <v/>
      </c>
      <c r="C2465" s="88" t="str">
        <v/>
      </c>
      <c r="D2465" s="88" t="str">
        <v/>
      </c>
      <c r="F2465" s="88" t="str">
        <v/>
      </c>
      <c r="O2465" s="138">
        <v>47</v>
      </c>
      <c r="P2465" s="138" t="s">
        <v>238</v>
      </c>
      <c r="Q2465" s="138" t="s">
        <v>415</v>
      </c>
      <c r="R2465" s="138">
        <v>1</v>
      </c>
      <c r="S2465" s="138" t="s">
        <v>416</v>
      </c>
      <c r="T2465" s="138" t="s">
        <v>434</v>
      </c>
      <c r="U2465" s="139">
        <v>53.75</v>
      </c>
    </row>
    <row r="2466" spans="2:21" x14ac:dyDescent="0.25">
      <c r="B2466" s="88" t="str">
        <v/>
      </c>
      <c r="C2466" s="88" t="str">
        <v/>
      </c>
      <c r="D2466" s="88" t="str">
        <v/>
      </c>
      <c r="F2466" s="88" t="str">
        <v/>
      </c>
      <c r="O2466" s="138">
        <v>47</v>
      </c>
      <c r="P2466" s="138" t="s">
        <v>238</v>
      </c>
      <c r="Q2466" s="138" t="s">
        <v>415</v>
      </c>
      <c r="R2466" s="138">
        <v>2</v>
      </c>
      <c r="S2466" s="138" t="s">
        <v>417</v>
      </c>
      <c r="T2466" s="138" t="s">
        <v>435</v>
      </c>
      <c r="U2466" s="139">
        <v>49.85</v>
      </c>
    </row>
    <row r="2467" spans="2:21" x14ac:dyDescent="0.25">
      <c r="B2467" s="88" t="str">
        <v/>
      </c>
      <c r="C2467" s="88" t="str">
        <v/>
      </c>
      <c r="D2467" s="88" t="str">
        <v/>
      </c>
      <c r="F2467" s="88" t="str">
        <v/>
      </c>
      <c r="O2467" s="138">
        <v>47</v>
      </c>
      <c r="P2467" s="138" t="s">
        <v>238</v>
      </c>
      <c r="Q2467" s="138" t="s">
        <v>415</v>
      </c>
      <c r="R2467" s="138">
        <v>3</v>
      </c>
      <c r="S2467" s="138" t="s">
        <v>418</v>
      </c>
      <c r="T2467" s="138" t="s">
        <v>252</v>
      </c>
      <c r="U2467" s="139">
        <v>64.97</v>
      </c>
    </row>
    <row r="2468" spans="2:21" x14ac:dyDescent="0.25">
      <c r="B2468" s="88" t="str">
        <v/>
      </c>
      <c r="C2468" s="88" t="str">
        <v/>
      </c>
      <c r="D2468" s="88" t="str">
        <v/>
      </c>
      <c r="F2468" s="88" t="str">
        <v/>
      </c>
      <c r="O2468" s="138">
        <v>47</v>
      </c>
      <c r="P2468" s="138" t="s">
        <v>238</v>
      </c>
      <c r="Q2468" s="138" t="s">
        <v>415</v>
      </c>
      <c r="R2468" s="138">
        <v>4</v>
      </c>
      <c r="S2468" s="138" t="s">
        <v>419</v>
      </c>
      <c r="T2468" s="138" t="s">
        <v>436</v>
      </c>
      <c r="U2468" s="139">
        <v>50.28</v>
      </c>
    </row>
    <row r="2469" spans="2:21" x14ac:dyDescent="0.25">
      <c r="B2469" s="88" t="str">
        <v/>
      </c>
      <c r="C2469" s="88" t="str">
        <v/>
      </c>
      <c r="D2469" s="88" t="str">
        <v/>
      </c>
      <c r="F2469" s="88" t="str">
        <v/>
      </c>
      <c r="O2469" s="138">
        <v>47</v>
      </c>
      <c r="P2469" s="138" t="s">
        <v>238</v>
      </c>
      <c r="Q2469" s="138" t="s">
        <v>415</v>
      </c>
      <c r="R2469" s="138">
        <v>5</v>
      </c>
      <c r="S2469" s="138" t="s">
        <v>420</v>
      </c>
      <c r="T2469" s="138" t="s">
        <v>252</v>
      </c>
      <c r="U2469" s="139">
        <v>65.930000000000007</v>
      </c>
    </row>
    <row r="2470" spans="2:21" x14ac:dyDescent="0.25">
      <c r="B2470" s="88" t="str">
        <v/>
      </c>
      <c r="C2470" s="88" t="str">
        <v/>
      </c>
      <c r="D2470" s="88" t="str">
        <v/>
      </c>
      <c r="F2470" s="88" t="str">
        <v/>
      </c>
      <c r="O2470" s="138">
        <v>47</v>
      </c>
      <c r="P2470" s="138" t="s">
        <v>238</v>
      </c>
      <c r="Q2470" s="138" t="s">
        <v>415</v>
      </c>
      <c r="R2470" s="138">
        <v>6</v>
      </c>
      <c r="S2470" s="138" t="s">
        <v>421</v>
      </c>
      <c r="T2470" s="138" t="s">
        <v>244</v>
      </c>
      <c r="U2470" s="139">
        <v>44.04</v>
      </c>
    </row>
    <row r="2471" spans="2:21" x14ac:dyDescent="0.25">
      <c r="B2471" s="88" t="str">
        <v/>
      </c>
      <c r="C2471" s="88" t="str">
        <v/>
      </c>
      <c r="D2471" s="88" t="str">
        <v/>
      </c>
      <c r="F2471" s="88" t="str">
        <v/>
      </c>
      <c r="O2471" s="138">
        <v>47</v>
      </c>
      <c r="P2471" s="138" t="s">
        <v>238</v>
      </c>
      <c r="Q2471" s="138" t="s">
        <v>415</v>
      </c>
      <c r="R2471" s="138">
        <v>7</v>
      </c>
      <c r="S2471" s="138" t="s">
        <v>422</v>
      </c>
      <c r="T2471" s="138" t="s">
        <v>437</v>
      </c>
      <c r="U2471" s="139">
        <v>71.569999999999993</v>
      </c>
    </row>
    <row r="2472" spans="2:21" x14ac:dyDescent="0.25">
      <c r="B2472" s="88" t="str">
        <v/>
      </c>
      <c r="C2472" s="88" t="str">
        <v/>
      </c>
      <c r="D2472" s="88" t="str">
        <v/>
      </c>
      <c r="F2472" s="88" t="str">
        <v/>
      </c>
      <c r="O2472" s="138">
        <v>47</v>
      </c>
      <c r="P2472" s="138" t="s">
        <v>238</v>
      </c>
      <c r="Q2472" s="138" t="s">
        <v>415</v>
      </c>
      <c r="R2472" s="138">
        <v>8</v>
      </c>
      <c r="S2472" s="138" t="s">
        <v>423</v>
      </c>
      <c r="T2472" s="138" t="s">
        <v>438</v>
      </c>
      <c r="U2472" s="139">
        <v>44.61</v>
      </c>
    </row>
    <row r="2473" spans="2:21" x14ac:dyDescent="0.25">
      <c r="B2473" s="88" t="str">
        <v/>
      </c>
      <c r="C2473" s="88" t="str">
        <v/>
      </c>
      <c r="D2473" s="88" t="str">
        <v/>
      </c>
      <c r="F2473" s="88" t="str">
        <v/>
      </c>
      <c r="O2473" s="138">
        <v>47</v>
      </c>
      <c r="P2473" s="138" t="s">
        <v>238</v>
      </c>
      <c r="Q2473" s="138" t="s">
        <v>415</v>
      </c>
      <c r="R2473" s="138">
        <v>9</v>
      </c>
      <c r="S2473" s="138" t="s">
        <v>424</v>
      </c>
      <c r="T2473" s="138" t="s">
        <v>246</v>
      </c>
      <c r="U2473" s="139">
        <v>48.9</v>
      </c>
    </row>
    <row r="2474" spans="2:21" x14ac:dyDescent="0.25">
      <c r="B2474" s="88" t="str">
        <v/>
      </c>
      <c r="C2474" s="88" t="str">
        <v/>
      </c>
      <c r="D2474" s="88" t="str">
        <v/>
      </c>
      <c r="F2474" s="88" t="str">
        <v/>
      </c>
      <c r="O2474" s="138">
        <v>47</v>
      </c>
      <c r="P2474" s="138" t="s">
        <v>238</v>
      </c>
      <c r="Q2474" s="138" t="s">
        <v>415</v>
      </c>
      <c r="R2474" s="138">
        <v>10</v>
      </c>
      <c r="S2474" s="138" t="s">
        <v>425</v>
      </c>
      <c r="T2474" s="138" t="s">
        <v>439</v>
      </c>
      <c r="U2474" s="139">
        <v>59.65</v>
      </c>
    </row>
    <row r="2475" spans="2:21" x14ac:dyDescent="0.25">
      <c r="B2475" s="88" t="str">
        <v/>
      </c>
      <c r="C2475" s="88" t="str">
        <v/>
      </c>
      <c r="D2475" s="88" t="str">
        <v/>
      </c>
      <c r="F2475" s="88" t="str">
        <v/>
      </c>
      <c r="O2475" s="138">
        <v>47</v>
      </c>
      <c r="P2475" s="138" t="s">
        <v>238</v>
      </c>
      <c r="Q2475" s="138" t="s">
        <v>415</v>
      </c>
      <c r="R2475" s="138">
        <v>11</v>
      </c>
      <c r="S2475" s="138" t="s">
        <v>426</v>
      </c>
      <c r="T2475" s="138" t="s">
        <v>440</v>
      </c>
      <c r="U2475" s="139">
        <v>46.92</v>
      </c>
    </row>
    <row r="2476" spans="2:21" x14ac:dyDescent="0.25">
      <c r="B2476" s="88" t="str">
        <v/>
      </c>
      <c r="C2476" s="88" t="str">
        <v/>
      </c>
      <c r="D2476" s="88" t="str">
        <v/>
      </c>
      <c r="F2476" s="88" t="str">
        <v/>
      </c>
      <c r="O2476" s="138">
        <v>47</v>
      </c>
      <c r="P2476" s="138" t="s">
        <v>238</v>
      </c>
      <c r="Q2476" s="138" t="s">
        <v>415</v>
      </c>
      <c r="R2476" s="138">
        <v>12</v>
      </c>
      <c r="S2476" s="138" t="s">
        <v>427</v>
      </c>
      <c r="T2476" s="138" t="s">
        <v>441</v>
      </c>
      <c r="U2476" s="139">
        <v>51.54</v>
      </c>
    </row>
    <row r="2477" spans="2:21" x14ac:dyDescent="0.25">
      <c r="B2477" s="88" t="str">
        <v/>
      </c>
      <c r="C2477" s="88" t="str">
        <v/>
      </c>
      <c r="D2477" s="88" t="str">
        <v/>
      </c>
      <c r="F2477" s="88" t="str">
        <v/>
      </c>
      <c r="O2477" s="138">
        <v>47</v>
      </c>
      <c r="P2477" s="138" t="s">
        <v>238</v>
      </c>
      <c r="Q2477" s="138" t="s">
        <v>415</v>
      </c>
      <c r="R2477" s="138">
        <v>13</v>
      </c>
      <c r="S2477" s="138" t="s">
        <v>428</v>
      </c>
      <c r="T2477" s="138" t="s">
        <v>442</v>
      </c>
      <c r="U2477" s="139">
        <v>48.51</v>
      </c>
    </row>
    <row r="2478" spans="2:21" x14ac:dyDescent="0.25">
      <c r="B2478" s="88" t="str">
        <v/>
      </c>
      <c r="C2478" s="88" t="str">
        <v/>
      </c>
      <c r="D2478" s="88" t="str">
        <v/>
      </c>
      <c r="F2478" s="88" t="str">
        <v/>
      </c>
      <c r="O2478" s="138">
        <v>47</v>
      </c>
      <c r="P2478" s="138" t="s">
        <v>238</v>
      </c>
      <c r="Q2478" s="138" t="s">
        <v>415</v>
      </c>
      <c r="R2478" s="138">
        <v>14</v>
      </c>
      <c r="S2478" s="138" t="s">
        <v>429</v>
      </c>
      <c r="T2478" s="138" t="s">
        <v>443</v>
      </c>
      <c r="U2478" s="139">
        <v>45.7</v>
      </c>
    </row>
    <row r="2479" spans="2:21" x14ac:dyDescent="0.25">
      <c r="B2479" s="88" t="str">
        <v/>
      </c>
      <c r="C2479" s="88" t="str">
        <v/>
      </c>
      <c r="D2479" s="88" t="str">
        <v/>
      </c>
      <c r="F2479" s="88" t="str">
        <v/>
      </c>
      <c r="O2479" s="138">
        <v>47</v>
      </c>
      <c r="P2479" s="138" t="s">
        <v>238</v>
      </c>
      <c r="Q2479" s="138" t="s">
        <v>415</v>
      </c>
      <c r="R2479" s="138">
        <v>15</v>
      </c>
      <c r="S2479" s="138" t="s">
        <v>430</v>
      </c>
      <c r="T2479" s="138" t="s">
        <v>444</v>
      </c>
      <c r="U2479" s="138">
        <v>49.91</v>
      </c>
    </row>
    <row r="2480" spans="2:21" x14ac:dyDescent="0.25">
      <c r="B2480" s="88" t="str">
        <v/>
      </c>
      <c r="C2480" s="88" t="str">
        <v/>
      </c>
      <c r="D2480" s="88" t="str">
        <v/>
      </c>
      <c r="F2480" s="88" t="str">
        <v/>
      </c>
      <c r="O2480" s="138">
        <v>47</v>
      </c>
      <c r="P2480" s="138" t="s">
        <v>238</v>
      </c>
      <c r="Q2480" s="138" t="s">
        <v>431</v>
      </c>
      <c r="R2480" s="138">
        <v>1</v>
      </c>
      <c r="S2480" s="138" t="s">
        <v>432</v>
      </c>
      <c r="T2480" s="138" t="s">
        <v>445</v>
      </c>
      <c r="U2480" s="138">
        <v>67.83</v>
      </c>
    </row>
    <row r="2481" spans="2:21" x14ac:dyDescent="0.25">
      <c r="B2481" s="88" t="str">
        <v/>
      </c>
      <c r="C2481" s="88" t="str">
        <v/>
      </c>
      <c r="D2481" s="88" t="str">
        <v/>
      </c>
      <c r="F2481" s="88" t="str">
        <v/>
      </c>
      <c r="O2481" s="138">
        <v>47</v>
      </c>
      <c r="P2481" s="138" t="s">
        <v>238</v>
      </c>
      <c r="Q2481" s="138" t="s">
        <v>431</v>
      </c>
      <c r="R2481" s="138">
        <v>2</v>
      </c>
      <c r="S2481" s="138" t="s">
        <v>433</v>
      </c>
      <c r="T2481" s="138" t="s">
        <v>446</v>
      </c>
      <c r="U2481" s="138">
        <v>60.04</v>
      </c>
    </row>
    <row r="2482" spans="2:21" x14ac:dyDescent="0.25">
      <c r="B2482" s="88" t="str">
        <v/>
      </c>
      <c r="C2482" s="88" t="str">
        <v/>
      </c>
      <c r="D2482" s="88" t="str">
        <v/>
      </c>
      <c r="F2482" s="88" t="str">
        <v/>
      </c>
      <c r="O2482" s="138">
        <v>48</v>
      </c>
      <c r="P2482" s="138" t="s">
        <v>239</v>
      </c>
      <c r="Q2482" s="138" t="s">
        <v>415</v>
      </c>
      <c r="R2482" s="138">
        <v>1</v>
      </c>
      <c r="S2482" s="138" t="s">
        <v>416</v>
      </c>
      <c r="T2482" s="138" t="s">
        <v>434</v>
      </c>
      <c r="U2482" s="139">
        <v>53.75</v>
      </c>
    </row>
    <row r="2483" spans="2:21" x14ac:dyDescent="0.25">
      <c r="B2483" s="88" t="str">
        <v/>
      </c>
      <c r="C2483" s="88" t="str">
        <v/>
      </c>
      <c r="D2483" s="88" t="str">
        <v/>
      </c>
      <c r="F2483" s="88" t="str">
        <v/>
      </c>
      <c r="O2483" s="138">
        <v>48</v>
      </c>
      <c r="P2483" s="138" t="s">
        <v>239</v>
      </c>
      <c r="Q2483" s="138" t="s">
        <v>415</v>
      </c>
      <c r="R2483" s="138">
        <v>2</v>
      </c>
      <c r="S2483" s="138" t="s">
        <v>417</v>
      </c>
      <c r="T2483" s="138" t="s">
        <v>435</v>
      </c>
      <c r="U2483" s="139">
        <v>49.85</v>
      </c>
    </row>
    <row r="2484" spans="2:21" x14ac:dyDescent="0.25">
      <c r="B2484" s="88" t="str">
        <v/>
      </c>
      <c r="C2484" s="88" t="str">
        <v/>
      </c>
      <c r="D2484" s="88" t="str">
        <v/>
      </c>
      <c r="F2484" s="88" t="str">
        <v/>
      </c>
      <c r="O2484" s="138">
        <v>48</v>
      </c>
      <c r="P2484" s="138" t="s">
        <v>239</v>
      </c>
      <c r="Q2484" s="138" t="s">
        <v>415</v>
      </c>
      <c r="R2484" s="138">
        <v>3</v>
      </c>
      <c r="S2484" s="138" t="s">
        <v>418</v>
      </c>
      <c r="T2484" s="138" t="s">
        <v>252</v>
      </c>
      <c r="U2484" s="139">
        <v>64.97</v>
      </c>
    </row>
    <row r="2485" spans="2:21" x14ac:dyDescent="0.25">
      <c r="B2485" s="88" t="str">
        <v/>
      </c>
      <c r="C2485" s="88" t="str">
        <v/>
      </c>
      <c r="D2485" s="88" t="str">
        <v/>
      </c>
      <c r="F2485" s="88" t="str">
        <v/>
      </c>
      <c r="O2485" s="138">
        <v>48</v>
      </c>
      <c r="P2485" s="138" t="s">
        <v>239</v>
      </c>
      <c r="Q2485" s="138" t="s">
        <v>415</v>
      </c>
      <c r="R2485" s="138">
        <v>4</v>
      </c>
      <c r="S2485" s="138" t="s">
        <v>419</v>
      </c>
      <c r="T2485" s="138" t="s">
        <v>436</v>
      </c>
      <c r="U2485" s="139">
        <v>50.28</v>
      </c>
    </row>
    <row r="2486" spans="2:21" x14ac:dyDescent="0.25">
      <c r="B2486" s="88" t="str">
        <v/>
      </c>
      <c r="C2486" s="88" t="str">
        <v/>
      </c>
      <c r="D2486" s="88" t="str">
        <v/>
      </c>
      <c r="F2486" s="88" t="str">
        <v/>
      </c>
      <c r="O2486" s="138">
        <v>48</v>
      </c>
      <c r="P2486" s="138" t="s">
        <v>239</v>
      </c>
      <c r="Q2486" s="138" t="s">
        <v>415</v>
      </c>
      <c r="R2486" s="138">
        <v>5</v>
      </c>
      <c r="S2486" s="138" t="s">
        <v>420</v>
      </c>
      <c r="T2486" s="138" t="s">
        <v>252</v>
      </c>
      <c r="U2486" s="139">
        <v>65.930000000000007</v>
      </c>
    </row>
    <row r="2487" spans="2:21" x14ac:dyDescent="0.25">
      <c r="B2487" s="88" t="str">
        <v/>
      </c>
      <c r="C2487" s="88" t="str">
        <v/>
      </c>
      <c r="D2487" s="88" t="str">
        <v/>
      </c>
      <c r="F2487" s="88" t="str">
        <v/>
      </c>
      <c r="O2487" s="138">
        <v>48</v>
      </c>
      <c r="P2487" s="138" t="s">
        <v>239</v>
      </c>
      <c r="Q2487" s="138" t="s">
        <v>415</v>
      </c>
      <c r="R2487" s="138">
        <v>6</v>
      </c>
      <c r="S2487" s="138" t="s">
        <v>421</v>
      </c>
      <c r="T2487" s="138" t="s">
        <v>244</v>
      </c>
      <c r="U2487" s="139">
        <v>44.04</v>
      </c>
    </row>
    <row r="2488" spans="2:21" x14ac:dyDescent="0.25">
      <c r="B2488" s="88" t="str">
        <v/>
      </c>
      <c r="C2488" s="88" t="str">
        <v/>
      </c>
      <c r="D2488" s="88" t="str">
        <v/>
      </c>
      <c r="F2488" s="88" t="str">
        <v/>
      </c>
      <c r="O2488" s="138">
        <v>48</v>
      </c>
      <c r="P2488" s="138" t="s">
        <v>239</v>
      </c>
      <c r="Q2488" s="138" t="s">
        <v>415</v>
      </c>
      <c r="R2488" s="138">
        <v>7</v>
      </c>
      <c r="S2488" s="138" t="s">
        <v>422</v>
      </c>
      <c r="T2488" s="138" t="s">
        <v>437</v>
      </c>
      <c r="U2488" s="139">
        <v>71.569999999999993</v>
      </c>
    </row>
    <row r="2489" spans="2:21" x14ac:dyDescent="0.25">
      <c r="B2489" s="88" t="str">
        <v/>
      </c>
      <c r="C2489" s="88" t="str">
        <v/>
      </c>
      <c r="D2489" s="88" t="str">
        <v/>
      </c>
      <c r="F2489" s="88" t="str">
        <v/>
      </c>
      <c r="O2489" s="138">
        <v>48</v>
      </c>
      <c r="P2489" s="138" t="s">
        <v>239</v>
      </c>
      <c r="Q2489" s="138" t="s">
        <v>415</v>
      </c>
      <c r="R2489" s="138">
        <v>8</v>
      </c>
      <c r="S2489" s="138" t="s">
        <v>423</v>
      </c>
      <c r="T2489" s="138" t="s">
        <v>438</v>
      </c>
      <c r="U2489" s="139">
        <v>44.61</v>
      </c>
    </row>
    <row r="2490" spans="2:21" x14ac:dyDescent="0.25">
      <c r="B2490" s="88" t="str">
        <v/>
      </c>
      <c r="C2490" s="88" t="str">
        <v/>
      </c>
      <c r="D2490" s="88" t="str">
        <v/>
      </c>
      <c r="F2490" s="88" t="str">
        <v/>
      </c>
      <c r="O2490" s="138">
        <v>48</v>
      </c>
      <c r="P2490" s="138" t="s">
        <v>239</v>
      </c>
      <c r="Q2490" s="138" t="s">
        <v>415</v>
      </c>
      <c r="R2490" s="138">
        <v>9</v>
      </c>
      <c r="S2490" s="138" t="s">
        <v>424</v>
      </c>
      <c r="T2490" s="138" t="s">
        <v>246</v>
      </c>
      <c r="U2490" s="139">
        <v>48.9</v>
      </c>
    </row>
    <row r="2491" spans="2:21" x14ac:dyDescent="0.25">
      <c r="B2491" s="88" t="str">
        <v/>
      </c>
      <c r="C2491" s="88" t="str">
        <v/>
      </c>
      <c r="D2491" s="88" t="str">
        <v/>
      </c>
      <c r="F2491" s="88" t="str">
        <v/>
      </c>
      <c r="O2491" s="138">
        <v>48</v>
      </c>
      <c r="P2491" s="138" t="s">
        <v>239</v>
      </c>
      <c r="Q2491" s="138" t="s">
        <v>415</v>
      </c>
      <c r="R2491" s="138">
        <v>10</v>
      </c>
      <c r="S2491" s="138" t="s">
        <v>425</v>
      </c>
      <c r="T2491" s="138" t="s">
        <v>439</v>
      </c>
      <c r="U2491" s="139">
        <v>59.65</v>
      </c>
    </row>
    <row r="2492" spans="2:21" x14ac:dyDescent="0.25">
      <c r="B2492" s="88" t="str">
        <v/>
      </c>
      <c r="C2492" s="88" t="str">
        <v/>
      </c>
      <c r="D2492" s="88" t="str">
        <v/>
      </c>
      <c r="F2492" s="88" t="str">
        <v/>
      </c>
      <c r="O2492" s="138">
        <v>48</v>
      </c>
      <c r="P2492" s="138" t="s">
        <v>239</v>
      </c>
      <c r="Q2492" s="138" t="s">
        <v>415</v>
      </c>
      <c r="R2492" s="138">
        <v>11</v>
      </c>
      <c r="S2492" s="138" t="s">
        <v>426</v>
      </c>
      <c r="T2492" s="138" t="s">
        <v>440</v>
      </c>
      <c r="U2492" s="139">
        <v>46.92</v>
      </c>
    </row>
    <row r="2493" spans="2:21" x14ac:dyDescent="0.25">
      <c r="B2493" s="88" t="str">
        <v/>
      </c>
      <c r="C2493" s="88" t="str">
        <v/>
      </c>
      <c r="D2493" s="88" t="str">
        <v/>
      </c>
      <c r="F2493" s="88" t="str">
        <v/>
      </c>
      <c r="O2493" s="138">
        <v>48</v>
      </c>
      <c r="P2493" s="138" t="s">
        <v>239</v>
      </c>
      <c r="Q2493" s="138" t="s">
        <v>415</v>
      </c>
      <c r="R2493" s="138">
        <v>12</v>
      </c>
      <c r="S2493" s="138" t="s">
        <v>427</v>
      </c>
      <c r="T2493" s="138" t="s">
        <v>441</v>
      </c>
      <c r="U2493" s="139">
        <v>51.54</v>
      </c>
    </row>
    <row r="2494" spans="2:21" x14ac:dyDescent="0.25">
      <c r="B2494" s="88" t="str">
        <v/>
      </c>
      <c r="C2494" s="88" t="str">
        <v/>
      </c>
      <c r="D2494" s="88" t="str">
        <v/>
      </c>
      <c r="F2494" s="88" t="str">
        <v/>
      </c>
      <c r="O2494" s="138">
        <v>48</v>
      </c>
      <c r="P2494" s="138" t="s">
        <v>239</v>
      </c>
      <c r="Q2494" s="138" t="s">
        <v>415</v>
      </c>
      <c r="R2494" s="138">
        <v>13</v>
      </c>
      <c r="S2494" s="138" t="s">
        <v>428</v>
      </c>
      <c r="T2494" s="138" t="s">
        <v>442</v>
      </c>
      <c r="U2494" s="139">
        <v>48.51</v>
      </c>
    </row>
    <row r="2495" spans="2:21" x14ac:dyDescent="0.25">
      <c r="B2495" s="88" t="str">
        <v/>
      </c>
      <c r="C2495" s="88" t="str">
        <v/>
      </c>
      <c r="D2495" s="88" t="str">
        <v/>
      </c>
      <c r="F2495" s="88" t="str">
        <v/>
      </c>
      <c r="O2495" s="138">
        <v>48</v>
      </c>
      <c r="P2495" s="138" t="s">
        <v>239</v>
      </c>
      <c r="Q2495" s="138" t="s">
        <v>415</v>
      </c>
      <c r="R2495" s="138">
        <v>14</v>
      </c>
      <c r="S2495" s="138" t="s">
        <v>429</v>
      </c>
      <c r="T2495" s="138" t="s">
        <v>443</v>
      </c>
      <c r="U2495" s="139">
        <v>45.7</v>
      </c>
    </row>
    <row r="2496" spans="2:21" x14ac:dyDescent="0.25">
      <c r="B2496" s="88" t="str">
        <v/>
      </c>
      <c r="C2496" s="88" t="str">
        <v/>
      </c>
      <c r="D2496" s="88" t="str">
        <v/>
      </c>
      <c r="F2496" s="88" t="str">
        <v/>
      </c>
      <c r="O2496" s="138">
        <v>48</v>
      </c>
      <c r="P2496" s="138" t="s">
        <v>239</v>
      </c>
      <c r="Q2496" s="138" t="s">
        <v>415</v>
      </c>
      <c r="R2496" s="138">
        <v>15</v>
      </c>
      <c r="S2496" s="138" t="s">
        <v>430</v>
      </c>
      <c r="T2496" s="138" t="s">
        <v>444</v>
      </c>
      <c r="U2496" s="138">
        <v>49.91</v>
      </c>
    </row>
    <row r="2497" spans="2:21" x14ac:dyDescent="0.25">
      <c r="B2497" s="88" t="str">
        <v/>
      </c>
      <c r="C2497" s="88" t="str">
        <v/>
      </c>
      <c r="D2497" s="88" t="str">
        <v/>
      </c>
      <c r="F2497" s="88" t="str">
        <v/>
      </c>
      <c r="O2497" s="138">
        <v>48</v>
      </c>
      <c r="P2497" s="138" t="s">
        <v>239</v>
      </c>
      <c r="Q2497" s="138" t="s">
        <v>431</v>
      </c>
      <c r="R2497" s="138">
        <v>1</v>
      </c>
      <c r="S2497" s="138" t="s">
        <v>432</v>
      </c>
      <c r="T2497" s="138" t="s">
        <v>445</v>
      </c>
      <c r="U2497" s="138">
        <v>67.83</v>
      </c>
    </row>
    <row r="2498" spans="2:21" x14ac:dyDescent="0.25">
      <c r="B2498" s="88" t="str">
        <v/>
      </c>
      <c r="C2498" s="88" t="str">
        <v/>
      </c>
      <c r="D2498" s="88" t="str">
        <v/>
      </c>
      <c r="F2498" s="88" t="str">
        <v/>
      </c>
      <c r="O2498" s="138">
        <v>48</v>
      </c>
      <c r="P2498" s="138" t="s">
        <v>239</v>
      </c>
      <c r="Q2498" s="138" t="s">
        <v>431</v>
      </c>
      <c r="R2498" s="138">
        <v>2</v>
      </c>
      <c r="S2498" s="138" t="s">
        <v>433</v>
      </c>
      <c r="T2498" s="138" t="s">
        <v>446</v>
      </c>
      <c r="U2498" s="138">
        <v>60.04</v>
      </c>
    </row>
    <row r="2499" spans="2:21" x14ac:dyDescent="0.25">
      <c r="B2499" s="88" t="str">
        <v/>
      </c>
      <c r="C2499" s="88" t="str">
        <v/>
      </c>
      <c r="D2499" s="88" t="str">
        <v/>
      </c>
      <c r="F2499" s="88" t="str">
        <v/>
      </c>
      <c r="O2499" s="138">
        <v>49</v>
      </c>
      <c r="P2499" s="138" t="s">
        <v>240</v>
      </c>
      <c r="Q2499" s="138" t="s">
        <v>415</v>
      </c>
      <c r="R2499" s="138">
        <v>1</v>
      </c>
      <c r="S2499" s="138" t="s">
        <v>416</v>
      </c>
      <c r="T2499" s="138" t="s">
        <v>434</v>
      </c>
      <c r="U2499" s="139">
        <v>53.75</v>
      </c>
    </row>
    <row r="2500" spans="2:21" x14ac:dyDescent="0.25">
      <c r="B2500" s="88" t="str">
        <v/>
      </c>
      <c r="C2500" s="88" t="str">
        <v/>
      </c>
      <c r="D2500" s="88" t="str">
        <v/>
      </c>
      <c r="F2500" s="88" t="str">
        <v/>
      </c>
      <c r="O2500" s="138">
        <v>49</v>
      </c>
      <c r="P2500" s="138" t="s">
        <v>240</v>
      </c>
      <c r="Q2500" s="138" t="s">
        <v>415</v>
      </c>
      <c r="R2500" s="138">
        <v>2</v>
      </c>
      <c r="S2500" s="138" t="s">
        <v>417</v>
      </c>
      <c r="T2500" s="138" t="s">
        <v>435</v>
      </c>
      <c r="U2500" s="139">
        <v>49.85</v>
      </c>
    </row>
    <row r="2501" spans="2:21" x14ac:dyDescent="0.25">
      <c r="B2501" s="88" t="str">
        <v/>
      </c>
      <c r="C2501" s="88" t="str">
        <v/>
      </c>
      <c r="D2501" s="88" t="str">
        <v/>
      </c>
      <c r="F2501" s="88" t="str">
        <v/>
      </c>
      <c r="O2501" s="138">
        <v>49</v>
      </c>
      <c r="P2501" s="138" t="s">
        <v>240</v>
      </c>
      <c r="Q2501" s="138" t="s">
        <v>415</v>
      </c>
      <c r="R2501" s="138">
        <v>3</v>
      </c>
      <c r="S2501" s="138" t="s">
        <v>418</v>
      </c>
      <c r="T2501" s="138" t="s">
        <v>252</v>
      </c>
      <c r="U2501" s="139">
        <v>64.97</v>
      </c>
    </row>
    <row r="2502" spans="2:21" x14ac:dyDescent="0.25">
      <c r="B2502" s="88" t="str">
        <v/>
      </c>
      <c r="C2502" s="88" t="str">
        <v/>
      </c>
      <c r="D2502" s="88" t="str">
        <v/>
      </c>
      <c r="F2502" s="88" t="str">
        <v/>
      </c>
      <c r="O2502" s="138">
        <v>49</v>
      </c>
      <c r="P2502" s="138" t="s">
        <v>240</v>
      </c>
      <c r="Q2502" s="138" t="s">
        <v>415</v>
      </c>
      <c r="R2502" s="138">
        <v>4</v>
      </c>
      <c r="S2502" s="138" t="s">
        <v>419</v>
      </c>
      <c r="T2502" s="138" t="s">
        <v>436</v>
      </c>
      <c r="U2502" s="139">
        <v>50.28</v>
      </c>
    </row>
    <row r="2503" spans="2:21" x14ac:dyDescent="0.25">
      <c r="B2503" s="88" t="str">
        <v/>
      </c>
      <c r="C2503" s="88" t="str">
        <v/>
      </c>
      <c r="D2503" s="88" t="str">
        <v/>
      </c>
      <c r="F2503" s="88" t="str">
        <v/>
      </c>
      <c r="O2503" s="138">
        <v>49</v>
      </c>
      <c r="P2503" s="138" t="s">
        <v>240</v>
      </c>
      <c r="Q2503" s="138" t="s">
        <v>415</v>
      </c>
      <c r="R2503" s="138">
        <v>5</v>
      </c>
      <c r="S2503" s="138" t="s">
        <v>420</v>
      </c>
      <c r="T2503" s="138" t="s">
        <v>252</v>
      </c>
      <c r="U2503" s="139">
        <v>65.930000000000007</v>
      </c>
    </row>
    <row r="2504" spans="2:21" x14ac:dyDescent="0.25">
      <c r="B2504" s="88" t="str">
        <v/>
      </c>
      <c r="C2504" s="88" t="str">
        <v/>
      </c>
      <c r="D2504" s="88" t="str">
        <v/>
      </c>
      <c r="F2504" s="88" t="str">
        <v/>
      </c>
      <c r="O2504" s="138">
        <v>49</v>
      </c>
      <c r="P2504" s="138" t="s">
        <v>240</v>
      </c>
      <c r="Q2504" s="138" t="s">
        <v>415</v>
      </c>
      <c r="R2504" s="138">
        <v>6</v>
      </c>
      <c r="S2504" s="138" t="s">
        <v>421</v>
      </c>
      <c r="T2504" s="138" t="s">
        <v>244</v>
      </c>
      <c r="U2504" s="139">
        <v>44.04</v>
      </c>
    </row>
    <row r="2505" spans="2:21" x14ac:dyDescent="0.25">
      <c r="B2505" s="88" t="str">
        <v/>
      </c>
      <c r="C2505" s="88" t="str">
        <v/>
      </c>
      <c r="D2505" s="88" t="str">
        <v/>
      </c>
      <c r="F2505" s="88" t="str">
        <v/>
      </c>
      <c r="O2505" s="138">
        <v>49</v>
      </c>
      <c r="P2505" s="138" t="s">
        <v>240</v>
      </c>
      <c r="Q2505" s="138" t="s">
        <v>415</v>
      </c>
      <c r="R2505" s="138">
        <v>7</v>
      </c>
      <c r="S2505" s="138" t="s">
        <v>422</v>
      </c>
      <c r="T2505" s="138" t="s">
        <v>437</v>
      </c>
      <c r="U2505" s="139">
        <v>71.569999999999993</v>
      </c>
    </row>
    <row r="2506" spans="2:21" x14ac:dyDescent="0.25">
      <c r="B2506" s="88" t="str">
        <v/>
      </c>
      <c r="C2506" s="88" t="str">
        <v/>
      </c>
      <c r="D2506" s="88" t="str">
        <v/>
      </c>
      <c r="F2506" s="88" t="str">
        <v/>
      </c>
      <c r="O2506" s="138">
        <v>49</v>
      </c>
      <c r="P2506" s="138" t="s">
        <v>240</v>
      </c>
      <c r="Q2506" s="138" t="s">
        <v>415</v>
      </c>
      <c r="R2506" s="138">
        <v>8</v>
      </c>
      <c r="S2506" s="138" t="s">
        <v>423</v>
      </c>
      <c r="T2506" s="138" t="s">
        <v>438</v>
      </c>
      <c r="U2506" s="139">
        <v>44.61</v>
      </c>
    </row>
    <row r="2507" spans="2:21" x14ac:dyDescent="0.25">
      <c r="B2507" s="88" t="str">
        <v/>
      </c>
      <c r="C2507" s="88" t="str">
        <v/>
      </c>
      <c r="D2507" s="88" t="str">
        <v/>
      </c>
      <c r="F2507" s="88" t="str">
        <v/>
      </c>
      <c r="O2507" s="138">
        <v>49</v>
      </c>
      <c r="P2507" s="138" t="s">
        <v>240</v>
      </c>
      <c r="Q2507" s="138" t="s">
        <v>415</v>
      </c>
      <c r="R2507" s="138">
        <v>9</v>
      </c>
      <c r="S2507" s="138" t="s">
        <v>424</v>
      </c>
      <c r="T2507" s="138" t="s">
        <v>246</v>
      </c>
      <c r="U2507" s="139">
        <v>48.9</v>
      </c>
    </row>
    <row r="2508" spans="2:21" x14ac:dyDescent="0.25">
      <c r="B2508" s="88" t="str">
        <v/>
      </c>
      <c r="C2508" s="88" t="str">
        <v/>
      </c>
      <c r="D2508" s="88" t="str">
        <v/>
      </c>
      <c r="F2508" s="88" t="str">
        <v/>
      </c>
      <c r="O2508" s="138">
        <v>49</v>
      </c>
      <c r="P2508" s="138" t="s">
        <v>240</v>
      </c>
      <c r="Q2508" s="138" t="s">
        <v>415</v>
      </c>
      <c r="R2508" s="138">
        <v>10</v>
      </c>
      <c r="S2508" s="138" t="s">
        <v>425</v>
      </c>
      <c r="T2508" s="138" t="s">
        <v>439</v>
      </c>
      <c r="U2508" s="139">
        <v>59.65</v>
      </c>
    </row>
    <row r="2509" spans="2:21" x14ac:dyDescent="0.25">
      <c r="B2509" s="88" t="str">
        <v/>
      </c>
      <c r="C2509" s="88" t="str">
        <v/>
      </c>
      <c r="D2509" s="88" t="str">
        <v/>
      </c>
      <c r="F2509" s="88" t="str">
        <v/>
      </c>
      <c r="O2509" s="138">
        <v>49</v>
      </c>
      <c r="P2509" s="138" t="s">
        <v>240</v>
      </c>
      <c r="Q2509" s="138" t="s">
        <v>415</v>
      </c>
      <c r="R2509" s="138">
        <v>11</v>
      </c>
      <c r="S2509" s="138" t="s">
        <v>426</v>
      </c>
      <c r="T2509" s="138" t="s">
        <v>440</v>
      </c>
      <c r="U2509" s="139">
        <v>46.92</v>
      </c>
    </row>
    <row r="2510" spans="2:21" x14ac:dyDescent="0.25">
      <c r="B2510" s="88" t="str">
        <v/>
      </c>
      <c r="C2510" s="88" t="str">
        <v/>
      </c>
      <c r="D2510" s="88" t="str">
        <v/>
      </c>
      <c r="F2510" s="88" t="str">
        <v/>
      </c>
      <c r="O2510" s="138">
        <v>49</v>
      </c>
      <c r="P2510" s="138" t="s">
        <v>240</v>
      </c>
      <c r="Q2510" s="138" t="s">
        <v>415</v>
      </c>
      <c r="R2510" s="138">
        <v>12</v>
      </c>
      <c r="S2510" s="138" t="s">
        <v>427</v>
      </c>
      <c r="T2510" s="138" t="s">
        <v>441</v>
      </c>
      <c r="U2510" s="139">
        <v>51.54</v>
      </c>
    </row>
    <row r="2511" spans="2:21" x14ac:dyDescent="0.25">
      <c r="B2511" s="88" t="str">
        <v/>
      </c>
      <c r="C2511" s="88" t="str">
        <v/>
      </c>
      <c r="D2511" s="88" t="str">
        <v/>
      </c>
      <c r="F2511" s="88" t="str">
        <v/>
      </c>
      <c r="O2511" s="138">
        <v>49</v>
      </c>
      <c r="P2511" s="138" t="s">
        <v>240</v>
      </c>
      <c r="Q2511" s="138" t="s">
        <v>415</v>
      </c>
      <c r="R2511" s="138">
        <v>13</v>
      </c>
      <c r="S2511" s="138" t="s">
        <v>428</v>
      </c>
      <c r="T2511" s="138" t="s">
        <v>442</v>
      </c>
      <c r="U2511" s="139">
        <v>48.51</v>
      </c>
    </row>
    <row r="2512" spans="2:21" x14ac:dyDescent="0.25">
      <c r="B2512" s="88" t="str">
        <v/>
      </c>
      <c r="C2512" s="88" t="str">
        <v/>
      </c>
      <c r="D2512" s="88" t="str">
        <v/>
      </c>
      <c r="F2512" s="88" t="str">
        <v/>
      </c>
      <c r="O2512" s="138">
        <v>49</v>
      </c>
      <c r="P2512" s="138" t="s">
        <v>240</v>
      </c>
      <c r="Q2512" s="138" t="s">
        <v>415</v>
      </c>
      <c r="R2512" s="138">
        <v>14</v>
      </c>
      <c r="S2512" s="138" t="s">
        <v>429</v>
      </c>
      <c r="T2512" s="138" t="s">
        <v>443</v>
      </c>
      <c r="U2512" s="139">
        <v>45.7</v>
      </c>
    </row>
    <row r="2513" spans="2:21" x14ac:dyDescent="0.25">
      <c r="B2513" s="88" t="str">
        <v/>
      </c>
      <c r="C2513" s="88" t="str">
        <v/>
      </c>
      <c r="D2513" s="88" t="str">
        <v/>
      </c>
      <c r="F2513" s="88" t="str">
        <v/>
      </c>
      <c r="O2513" s="138">
        <v>49</v>
      </c>
      <c r="P2513" s="138" t="s">
        <v>240</v>
      </c>
      <c r="Q2513" s="138" t="s">
        <v>415</v>
      </c>
      <c r="R2513" s="138">
        <v>15</v>
      </c>
      <c r="S2513" s="138" t="s">
        <v>430</v>
      </c>
      <c r="T2513" s="138" t="s">
        <v>444</v>
      </c>
      <c r="U2513" s="138">
        <v>49.91</v>
      </c>
    </row>
    <row r="2514" spans="2:21" x14ac:dyDescent="0.25">
      <c r="B2514" s="88" t="str">
        <v/>
      </c>
      <c r="C2514" s="88" t="str">
        <v/>
      </c>
      <c r="D2514" s="88" t="str">
        <v/>
      </c>
      <c r="F2514" s="88" t="str">
        <v/>
      </c>
      <c r="O2514" s="138">
        <v>49</v>
      </c>
      <c r="P2514" s="138" t="s">
        <v>240</v>
      </c>
      <c r="Q2514" s="138" t="s">
        <v>431</v>
      </c>
      <c r="R2514" s="138">
        <v>1</v>
      </c>
      <c r="S2514" s="138" t="s">
        <v>432</v>
      </c>
      <c r="T2514" s="138" t="s">
        <v>445</v>
      </c>
      <c r="U2514" s="138">
        <v>67.83</v>
      </c>
    </row>
    <row r="2515" spans="2:21" x14ac:dyDescent="0.25">
      <c r="B2515" s="88" t="str">
        <v/>
      </c>
      <c r="C2515" s="88" t="str">
        <v/>
      </c>
      <c r="D2515" s="88" t="str">
        <v/>
      </c>
      <c r="F2515" s="88" t="str">
        <v/>
      </c>
      <c r="O2515" s="138">
        <v>49</v>
      </c>
      <c r="P2515" s="138" t="s">
        <v>240</v>
      </c>
      <c r="Q2515" s="138" t="s">
        <v>431</v>
      </c>
      <c r="R2515" s="138">
        <v>2</v>
      </c>
      <c r="S2515" s="138" t="s">
        <v>433</v>
      </c>
      <c r="T2515" s="138" t="s">
        <v>446</v>
      </c>
      <c r="U2515" s="138">
        <v>60.04</v>
      </c>
    </row>
    <row r="2516" spans="2:21" x14ac:dyDescent="0.25">
      <c r="B2516" s="88" t="str">
        <v/>
      </c>
      <c r="C2516" s="88" t="str">
        <v/>
      </c>
      <c r="D2516" s="88" t="str">
        <v/>
      </c>
      <c r="F2516" s="88" t="str">
        <v/>
      </c>
      <c r="O2516" s="138">
        <v>50</v>
      </c>
      <c r="P2516" s="138" t="s">
        <v>241</v>
      </c>
      <c r="Q2516" s="138" t="s">
        <v>415</v>
      </c>
      <c r="R2516" s="138">
        <v>1</v>
      </c>
      <c r="S2516" s="138" t="s">
        <v>416</v>
      </c>
      <c r="T2516" s="138" t="s">
        <v>434</v>
      </c>
      <c r="U2516" s="139">
        <v>53.75</v>
      </c>
    </row>
    <row r="2517" spans="2:21" x14ac:dyDescent="0.25">
      <c r="B2517" s="88" t="str">
        <v/>
      </c>
      <c r="C2517" s="88" t="str">
        <v/>
      </c>
      <c r="D2517" s="88" t="str">
        <v/>
      </c>
      <c r="F2517" s="88" t="str">
        <v/>
      </c>
      <c r="O2517" s="138">
        <v>50</v>
      </c>
      <c r="P2517" s="138" t="s">
        <v>241</v>
      </c>
      <c r="Q2517" s="138" t="s">
        <v>415</v>
      </c>
      <c r="R2517" s="138">
        <v>2</v>
      </c>
      <c r="S2517" s="138" t="s">
        <v>417</v>
      </c>
      <c r="T2517" s="138" t="s">
        <v>435</v>
      </c>
      <c r="U2517" s="139">
        <v>49.85</v>
      </c>
    </row>
    <row r="2518" spans="2:21" x14ac:dyDescent="0.25">
      <c r="B2518" s="88" t="str">
        <v/>
      </c>
      <c r="C2518" s="88" t="str">
        <v/>
      </c>
      <c r="D2518" s="88" t="str">
        <v/>
      </c>
      <c r="F2518" s="88" t="str">
        <v/>
      </c>
      <c r="O2518" s="138">
        <v>50</v>
      </c>
      <c r="P2518" s="138" t="s">
        <v>241</v>
      </c>
      <c r="Q2518" s="138" t="s">
        <v>415</v>
      </c>
      <c r="R2518" s="138">
        <v>3</v>
      </c>
      <c r="S2518" s="138" t="s">
        <v>418</v>
      </c>
      <c r="T2518" s="138" t="s">
        <v>252</v>
      </c>
      <c r="U2518" s="139">
        <v>64.97</v>
      </c>
    </row>
    <row r="2519" spans="2:21" x14ac:dyDescent="0.25">
      <c r="B2519" s="88" t="str">
        <v/>
      </c>
      <c r="C2519" s="88" t="str">
        <v/>
      </c>
      <c r="D2519" s="88" t="str">
        <v/>
      </c>
      <c r="F2519" s="88" t="str">
        <v/>
      </c>
      <c r="O2519" s="138">
        <v>50</v>
      </c>
      <c r="P2519" s="138" t="s">
        <v>241</v>
      </c>
      <c r="Q2519" s="138" t="s">
        <v>415</v>
      </c>
      <c r="R2519" s="138">
        <v>4</v>
      </c>
      <c r="S2519" s="138" t="s">
        <v>419</v>
      </c>
      <c r="T2519" s="138" t="s">
        <v>436</v>
      </c>
      <c r="U2519" s="139">
        <v>50.28</v>
      </c>
    </row>
    <row r="2520" spans="2:21" x14ac:dyDescent="0.25">
      <c r="B2520" s="88" t="str">
        <v/>
      </c>
      <c r="C2520" s="88" t="str">
        <v/>
      </c>
      <c r="D2520" s="88" t="str">
        <v/>
      </c>
      <c r="F2520" s="88" t="str">
        <v/>
      </c>
      <c r="O2520" s="138">
        <v>50</v>
      </c>
      <c r="P2520" s="138" t="s">
        <v>241</v>
      </c>
      <c r="Q2520" s="138" t="s">
        <v>415</v>
      </c>
      <c r="R2520" s="138">
        <v>5</v>
      </c>
      <c r="S2520" s="138" t="s">
        <v>420</v>
      </c>
      <c r="T2520" s="138" t="s">
        <v>252</v>
      </c>
      <c r="U2520" s="139">
        <v>65.930000000000007</v>
      </c>
    </row>
    <row r="2521" spans="2:21" x14ac:dyDescent="0.25">
      <c r="B2521" s="88" t="str">
        <v/>
      </c>
      <c r="C2521" s="88" t="str">
        <v/>
      </c>
      <c r="D2521" s="88" t="str">
        <v/>
      </c>
      <c r="F2521" s="88" t="str">
        <v/>
      </c>
      <c r="O2521" s="138">
        <v>50</v>
      </c>
      <c r="P2521" s="138" t="s">
        <v>241</v>
      </c>
      <c r="Q2521" s="138" t="s">
        <v>415</v>
      </c>
      <c r="R2521" s="138">
        <v>6</v>
      </c>
      <c r="S2521" s="138" t="s">
        <v>421</v>
      </c>
      <c r="T2521" s="138" t="s">
        <v>244</v>
      </c>
      <c r="U2521" s="139">
        <v>44.04</v>
      </c>
    </row>
    <row r="2522" spans="2:21" x14ac:dyDescent="0.25">
      <c r="B2522" s="88" t="str">
        <v/>
      </c>
      <c r="C2522" s="88" t="str">
        <v/>
      </c>
      <c r="D2522" s="88" t="str">
        <v/>
      </c>
      <c r="F2522" s="88" t="str">
        <v/>
      </c>
      <c r="O2522" s="138">
        <v>50</v>
      </c>
      <c r="P2522" s="138" t="s">
        <v>241</v>
      </c>
      <c r="Q2522" s="138" t="s">
        <v>415</v>
      </c>
      <c r="R2522" s="138">
        <v>7</v>
      </c>
      <c r="S2522" s="138" t="s">
        <v>422</v>
      </c>
      <c r="T2522" s="138" t="s">
        <v>437</v>
      </c>
      <c r="U2522" s="139">
        <v>71.569999999999993</v>
      </c>
    </row>
    <row r="2523" spans="2:21" x14ac:dyDescent="0.25">
      <c r="B2523" s="88" t="str">
        <v/>
      </c>
      <c r="C2523" s="88" t="str">
        <v/>
      </c>
      <c r="D2523" s="88" t="str">
        <v/>
      </c>
      <c r="F2523" s="88" t="str">
        <v/>
      </c>
      <c r="O2523" s="138">
        <v>50</v>
      </c>
      <c r="P2523" s="138" t="s">
        <v>241</v>
      </c>
      <c r="Q2523" s="138" t="s">
        <v>415</v>
      </c>
      <c r="R2523" s="138">
        <v>8</v>
      </c>
      <c r="S2523" s="138" t="s">
        <v>423</v>
      </c>
      <c r="T2523" s="138" t="s">
        <v>438</v>
      </c>
      <c r="U2523" s="139">
        <v>44.61</v>
      </c>
    </row>
    <row r="2524" spans="2:21" x14ac:dyDescent="0.25">
      <c r="B2524" s="88" t="str">
        <v/>
      </c>
      <c r="C2524" s="88" t="str">
        <v/>
      </c>
      <c r="D2524" s="88" t="str">
        <v/>
      </c>
      <c r="F2524" s="88" t="str">
        <v/>
      </c>
      <c r="O2524" s="138">
        <v>50</v>
      </c>
      <c r="P2524" s="138" t="s">
        <v>241</v>
      </c>
      <c r="Q2524" s="138" t="s">
        <v>415</v>
      </c>
      <c r="R2524" s="138">
        <v>9</v>
      </c>
      <c r="S2524" s="138" t="s">
        <v>424</v>
      </c>
      <c r="T2524" s="138" t="s">
        <v>246</v>
      </c>
      <c r="U2524" s="139">
        <v>48.9</v>
      </c>
    </row>
    <row r="2525" spans="2:21" x14ac:dyDescent="0.25">
      <c r="B2525" s="88" t="str">
        <v/>
      </c>
      <c r="C2525" s="88" t="str">
        <v/>
      </c>
      <c r="D2525" s="88" t="str">
        <v/>
      </c>
      <c r="F2525" s="88" t="str">
        <v/>
      </c>
      <c r="O2525" s="138">
        <v>50</v>
      </c>
      <c r="P2525" s="138" t="s">
        <v>241</v>
      </c>
      <c r="Q2525" s="138" t="s">
        <v>415</v>
      </c>
      <c r="R2525" s="138">
        <v>10</v>
      </c>
      <c r="S2525" s="138" t="s">
        <v>425</v>
      </c>
      <c r="T2525" s="138" t="s">
        <v>439</v>
      </c>
      <c r="U2525" s="139">
        <v>59.65</v>
      </c>
    </row>
    <row r="2526" spans="2:21" x14ac:dyDescent="0.25">
      <c r="B2526" s="88" t="str">
        <v/>
      </c>
      <c r="C2526" s="88" t="str">
        <v/>
      </c>
      <c r="D2526" s="88" t="str">
        <v/>
      </c>
      <c r="F2526" s="88" t="str">
        <v/>
      </c>
      <c r="O2526" s="138">
        <v>50</v>
      </c>
      <c r="P2526" s="138" t="s">
        <v>241</v>
      </c>
      <c r="Q2526" s="138" t="s">
        <v>415</v>
      </c>
      <c r="R2526" s="138">
        <v>11</v>
      </c>
      <c r="S2526" s="138" t="s">
        <v>426</v>
      </c>
      <c r="T2526" s="138" t="s">
        <v>440</v>
      </c>
      <c r="U2526" s="139">
        <v>46.92</v>
      </c>
    </row>
    <row r="2527" spans="2:21" x14ac:dyDescent="0.25">
      <c r="B2527" s="88" t="str">
        <v/>
      </c>
      <c r="C2527" s="88" t="str">
        <v/>
      </c>
      <c r="D2527" s="88" t="str">
        <v/>
      </c>
      <c r="F2527" s="88" t="str">
        <v/>
      </c>
      <c r="O2527" s="138">
        <v>50</v>
      </c>
      <c r="P2527" s="138" t="s">
        <v>241</v>
      </c>
      <c r="Q2527" s="138" t="s">
        <v>415</v>
      </c>
      <c r="R2527" s="138">
        <v>12</v>
      </c>
      <c r="S2527" s="138" t="s">
        <v>427</v>
      </c>
      <c r="T2527" s="138" t="s">
        <v>441</v>
      </c>
      <c r="U2527" s="139">
        <v>51.54</v>
      </c>
    </row>
    <row r="2528" spans="2:21" x14ac:dyDescent="0.25">
      <c r="B2528" s="88" t="str">
        <v/>
      </c>
      <c r="C2528" s="88" t="str">
        <v/>
      </c>
      <c r="D2528" s="88" t="str">
        <v/>
      </c>
      <c r="F2528" s="88" t="str">
        <v/>
      </c>
      <c r="O2528" s="138">
        <v>50</v>
      </c>
      <c r="P2528" s="138" t="s">
        <v>241</v>
      </c>
      <c r="Q2528" s="138" t="s">
        <v>415</v>
      </c>
      <c r="R2528" s="138">
        <v>13</v>
      </c>
      <c r="S2528" s="138" t="s">
        <v>428</v>
      </c>
      <c r="T2528" s="138" t="s">
        <v>442</v>
      </c>
      <c r="U2528" s="139">
        <v>48.51</v>
      </c>
    </row>
    <row r="2529" spans="2:21" x14ac:dyDescent="0.25">
      <c r="B2529" s="88" t="str">
        <v/>
      </c>
      <c r="C2529" s="88" t="str">
        <v/>
      </c>
      <c r="D2529" s="88" t="str">
        <v/>
      </c>
      <c r="F2529" s="88" t="str">
        <v/>
      </c>
      <c r="O2529" s="138">
        <v>50</v>
      </c>
      <c r="P2529" s="138" t="s">
        <v>241</v>
      </c>
      <c r="Q2529" s="138" t="s">
        <v>415</v>
      </c>
      <c r="R2529" s="138">
        <v>14</v>
      </c>
      <c r="S2529" s="138" t="s">
        <v>429</v>
      </c>
      <c r="T2529" s="138" t="s">
        <v>443</v>
      </c>
      <c r="U2529" s="139">
        <v>45.7</v>
      </c>
    </row>
    <row r="2530" spans="2:21" x14ac:dyDescent="0.25">
      <c r="B2530" s="88" t="str">
        <v/>
      </c>
      <c r="C2530" s="88" t="str">
        <v/>
      </c>
      <c r="D2530" s="88" t="str">
        <v/>
      </c>
      <c r="F2530" s="88" t="str">
        <v/>
      </c>
      <c r="O2530" s="138">
        <v>50</v>
      </c>
      <c r="P2530" s="138" t="s">
        <v>241</v>
      </c>
      <c r="Q2530" s="138" t="s">
        <v>415</v>
      </c>
      <c r="R2530" s="138">
        <v>15</v>
      </c>
      <c r="S2530" s="138" t="s">
        <v>430</v>
      </c>
      <c r="T2530" s="138" t="s">
        <v>444</v>
      </c>
      <c r="U2530" s="138">
        <v>49.91</v>
      </c>
    </row>
    <row r="2531" spans="2:21" x14ac:dyDescent="0.25">
      <c r="B2531" s="88" t="str">
        <v/>
      </c>
      <c r="C2531" s="88" t="str">
        <v/>
      </c>
      <c r="D2531" s="88" t="str">
        <v/>
      </c>
      <c r="F2531" s="88" t="str">
        <v/>
      </c>
      <c r="O2531" s="138">
        <v>50</v>
      </c>
      <c r="P2531" s="138" t="s">
        <v>241</v>
      </c>
      <c r="Q2531" s="138" t="s">
        <v>431</v>
      </c>
      <c r="R2531" s="138">
        <v>1</v>
      </c>
      <c r="S2531" s="138" t="s">
        <v>432</v>
      </c>
      <c r="T2531" s="138" t="s">
        <v>445</v>
      </c>
      <c r="U2531" s="138">
        <v>67.83</v>
      </c>
    </row>
    <row r="2532" spans="2:21" x14ac:dyDescent="0.25">
      <c r="B2532" s="88" t="str">
        <v/>
      </c>
      <c r="C2532" s="88" t="str">
        <v/>
      </c>
      <c r="D2532" s="88" t="str">
        <v/>
      </c>
      <c r="F2532" s="88" t="str">
        <v/>
      </c>
      <c r="O2532" s="138">
        <v>50</v>
      </c>
      <c r="P2532" s="138" t="s">
        <v>241</v>
      </c>
      <c r="Q2532" s="138" t="s">
        <v>431</v>
      </c>
      <c r="R2532" s="138">
        <v>2</v>
      </c>
      <c r="S2532" s="138" t="s">
        <v>433</v>
      </c>
      <c r="T2532" s="138" t="s">
        <v>446</v>
      </c>
      <c r="U2532" s="138">
        <v>60.04</v>
      </c>
    </row>
  </sheetData>
  <sheetProtection password="D151" sheet="1" objects="1" scenarios="1" formatCells="0" formatColumns="0" formatRows="0" insertColumns="0" insertRows="0" insertHyperlinks="0" deleteColumns="0" deleteRows="0" pivotTables="0"/>
  <protectedRanges>
    <protectedRange sqref="C7 E11:E45" name="Rango2"/>
    <protectedRange sqref="E11:E48" name="Rango1_2"/>
  </protectedRanges>
  <mergeCells count="4">
    <mergeCell ref="O9:P9"/>
    <mergeCell ref="R9:S9"/>
    <mergeCell ref="B4:E4"/>
    <mergeCell ref="E7:E8"/>
  </mergeCells>
  <dataValidations count="1">
    <dataValidation type="list" allowBlank="1" showInputMessage="1" showErrorMessage="1" sqref="C7" xr:uid="{00000000-0002-0000-0500-000000000000}">
      <formula1>Provincias4</formula1>
    </dataValidation>
  </dataValidations>
  <pageMargins left="0.75" right="0.75" top="1" bottom="1"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K23"/>
  <sheetViews>
    <sheetView topLeftCell="A7" workbookViewId="0">
      <selection activeCell="E19" sqref="E19"/>
    </sheetView>
  </sheetViews>
  <sheetFormatPr baseColWidth="10" defaultColWidth="11.42578125" defaultRowHeight="12.75" x14ac:dyDescent="0.2"/>
  <cols>
    <col min="1" max="16384" width="11.42578125" style="135"/>
  </cols>
  <sheetData>
    <row r="3" spans="2:11" ht="18.75" x14ac:dyDescent="0.3">
      <c r="B3" s="142" t="s">
        <v>458</v>
      </c>
      <c r="C3" s="87"/>
      <c r="D3" s="88"/>
      <c r="E3" s="88"/>
    </row>
    <row r="4" spans="2:11" ht="15" x14ac:dyDescent="0.25">
      <c r="B4" s="88"/>
      <c r="C4" s="87"/>
      <c r="D4" s="88"/>
      <c r="E4" s="88"/>
    </row>
    <row r="5" spans="2:11" ht="15" customHeight="1" x14ac:dyDescent="0.2">
      <c r="B5" s="415" t="s">
        <v>459</v>
      </c>
      <c r="C5" s="415"/>
      <c r="D5" s="415"/>
      <c r="E5" s="415"/>
      <c r="F5" s="415"/>
      <c r="G5" s="415"/>
      <c r="H5" s="415"/>
      <c r="I5" s="415"/>
      <c r="J5" s="415"/>
      <c r="K5" s="415"/>
    </row>
    <row r="6" spans="2:11" ht="15" customHeight="1" x14ac:dyDescent="0.2">
      <c r="B6" s="415"/>
      <c r="C6" s="415"/>
      <c r="D6" s="415"/>
      <c r="E6" s="415"/>
      <c r="F6" s="415"/>
      <c r="G6" s="415"/>
      <c r="H6" s="415"/>
      <c r="I6" s="415"/>
      <c r="J6" s="415"/>
      <c r="K6" s="415"/>
    </row>
    <row r="7" spans="2:11" ht="15" x14ac:dyDescent="0.25">
      <c r="B7" s="88"/>
      <c r="C7" s="87"/>
      <c r="D7" s="88"/>
      <c r="E7" s="88"/>
    </row>
    <row r="8" spans="2:11" ht="15" customHeight="1" x14ac:dyDescent="0.3">
      <c r="B8" s="129" t="s">
        <v>460</v>
      </c>
      <c r="C8" s="142"/>
      <c r="D8" s="142"/>
      <c r="E8" s="142"/>
    </row>
    <row r="9" spans="2:11" ht="15" x14ac:dyDescent="0.2">
      <c r="B9" s="143"/>
      <c r="C9" s="143"/>
      <c r="D9" s="143"/>
      <c r="E9" s="143"/>
    </row>
    <row r="10" spans="2:11" ht="38.25" customHeight="1" x14ac:dyDescent="0.2">
      <c r="B10" s="407" t="s">
        <v>461</v>
      </c>
      <c r="C10" s="408"/>
      <c r="D10" s="411" t="s">
        <v>462</v>
      </c>
      <c r="E10" s="411" t="s">
        <v>463</v>
      </c>
      <c r="F10" s="413" t="s">
        <v>464</v>
      </c>
      <c r="G10" s="414"/>
      <c r="H10" s="413" t="s">
        <v>451</v>
      </c>
      <c r="I10" s="414"/>
    </row>
    <row r="11" spans="2:11" ht="15.75" x14ac:dyDescent="0.2">
      <c r="B11" s="409"/>
      <c r="C11" s="410"/>
      <c r="D11" s="412"/>
      <c r="E11" s="412"/>
      <c r="F11" s="104" t="s">
        <v>59</v>
      </c>
      <c r="G11" s="104" t="s">
        <v>465</v>
      </c>
      <c r="H11" s="104" t="s">
        <v>59</v>
      </c>
      <c r="I11" s="104" t="s">
        <v>465</v>
      </c>
    </row>
    <row r="12" spans="2:11" ht="15" x14ac:dyDescent="0.25">
      <c r="B12" s="404"/>
      <c r="C12" s="405"/>
      <c r="D12" s="95">
        <v>0.95199999999999996</v>
      </c>
      <c r="E12" s="95">
        <v>0.189</v>
      </c>
      <c r="F12" s="144">
        <f>IF(ISNUMBER($B$12),($B$12*D12/1000),0)</f>
        <v>0</v>
      </c>
      <c r="G12" s="145">
        <f>F12/0.000716</f>
        <v>0</v>
      </c>
      <c r="H12" s="144">
        <f>IF(ISNUMBER($B$12),($B$12*E12/1000),0)</f>
        <v>0</v>
      </c>
      <c r="I12" s="145">
        <f>H12/0.0012228</f>
        <v>0</v>
      </c>
    </row>
    <row r="15" spans="2:11" ht="18.75" x14ac:dyDescent="0.3">
      <c r="B15" s="129" t="s">
        <v>466</v>
      </c>
    </row>
    <row r="17" spans="2:9" ht="34.5" customHeight="1" x14ac:dyDescent="0.2">
      <c r="B17" s="407" t="s">
        <v>467</v>
      </c>
      <c r="C17" s="408"/>
      <c r="D17" s="411" t="s">
        <v>462</v>
      </c>
      <c r="E17" s="411" t="s">
        <v>463</v>
      </c>
      <c r="F17" s="413" t="s">
        <v>464</v>
      </c>
      <c r="G17" s="414"/>
      <c r="H17" s="413" t="s">
        <v>451</v>
      </c>
      <c r="I17" s="414"/>
    </row>
    <row r="18" spans="2:9" ht="15.75" x14ac:dyDescent="0.2">
      <c r="B18" s="409"/>
      <c r="C18" s="410"/>
      <c r="D18" s="412"/>
      <c r="E18" s="412"/>
      <c r="F18" s="104" t="s">
        <v>59</v>
      </c>
      <c r="G18" s="104" t="s">
        <v>465</v>
      </c>
      <c r="H18" s="104" t="s">
        <v>59</v>
      </c>
      <c r="I18" s="104" t="s">
        <v>465</v>
      </c>
    </row>
    <row r="19" spans="2:9" ht="15" x14ac:dyDescent="0.25">
      <c r="B19" s="404"/>
      <c r="C19" s="405"/>
      <c r="D19" s="95">
        <v>0.8</v>
      </c>
      <c r="E19" s="95">
        <v>0</v>
      </c>
      <c r="F19" s="144">
        <f>IF(ISNUMBER($B$19),($B$19*D19/1000),0)</f>
        <v>0</v>
      </c>
      <c r="G19" s="145">
        <f>F19/0.000716</f>
        <v>0</v>
      </c>
      <c r="H19" s="144">
        <f>IF(ISNUMBER($B$19),($B$19*E19/1000),0)</f>
        <v>0</v>
      </c>
      <c r="I19" s="145">
        <v>0</v>
      </c>
    </row>
    <row r="23" spans="2:9" ht="15" x14ac:dyDescent="0.2">
      <c r="B23" s="406"/>
      <c r="C23" s="406"/>
      <c r="D23" s="406"/>
      <c r="E23" s="406"/>
    </row>
  </sheetData>
  <sheetProtection password="D151" sheet="1" objects="1" scenarios="1"/>
  <protectedRanges>
    <protectedRange sqref="F12 H12 F19 H19" name="Rango2"/>
    <protectedRange sqref="F12 H12 F19 H19" name="Rango1_2"/>
  </protectedRanges>
  <mergeCells count="14">
    <mergeCell ref="F17:G17"/>
    <mergeCell ref="H17:I17"/>
    <mergeCell ref="B5:K6"/>
    <mergeCell ref="B10:C11"/>
    <mergeCell ref="D10:D11"/>
    <mergeCell ref="E10:E11"/>
    <mergeCell ref="F10:G10"/>
    <mergeCell ref="H10:I10"/>
    <mergeCell ref="B19:C19"/>
    <mergeCell ref="B23:E23"/>
    <mergeCell ref="B12:C12"/>
    <mergeCell ref="B17:C18"/>
    <mergeCell ref="D17:D18"/>
    <mergeCell ref="E17:E1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G55"/>
  <sheetViews>
    <sheetView workbookViewId="0">
      <selection activeCell="F11" sqref="F11"/>
    </sheetView>
  </sheetViews>
  <sheetFormatPr baseColWidth="10" defaultColWidth="11.42578125" defaultRowHeight="12.75" x14ac:dyDescent="0.2"/>
  <cols>
    <col min="1" max="1" width="11.42578125" style="115"/>
    <col min="2" max="2" width="26.42578125" style="115" customWidth="1"/>
    <col min="3" max="5" width="11.42578125" style="115"/>
    <col min="6" max="6" width="21.42578125" style="115" customWidth="1"/>
    <col min="7" max="16384" width="11.42578125" style="115"/>
  </cols>
  <sheetData>
    <row r="3" spans="2:7" ht="28.5" customHeight="1" x14ac:dyDescent="0.25">
      <c r="B3" s="120" t="s">
        <v>72</v>
      </c>
      <c r="C3" s="3"/>
      <c r="D3" s="3"/>
      <c r="E3" s="3"/>
      <c r="F3" s="122" t="s">
        <v>301</v>
      </c>
      <c r="G3" s="122" t="s">
        <v>351</v>
      </c>
    </row>
    <row r="4" spans="2:7" ht="15" x14ac:dyDescent="0.25">
      <c r="B4" s="1" t="s">
        <v>66</v>
      </c>
      <c r="C4" s="3"/>
      <c r="D4" s="3"/>
      <c r="E4" s="3"/>
      <c r="F4" s="136" t="s">
        <v>302</v>
      </c>
      <c r="G4" s="137">
        <v>2</v>
      </c>
    </row>
    <row r="5" spans="2:7" ht="15" x14ac:dyDescent="0.25">
      <c r="B5" s="1" t="s">
        <v>61</v>
      </c>
      <c r="C5" s="3"/>
      <c r="D5" s="3"/>
      <c r="E5" s="3"/>
      <c r="F5" s="136" t="s">
        <v>303</v>
      </c>
      <c r="G5" s="137">
        <v>3</v>
      </c>
    </row>
    <row r="6" spans="2:7" ht="15" x14ac:dyDescent="0.25">
      <c r="B6" s="1" t="s">
        <v>38</v>
      </c>
      <c r="C6" s="3"/>
      <c r="D6" s="3"/>
      <c r="E6" s="3"/>
      <c r="F6" s="136" t="s">
        <v>304</v>
      </c>
      <c r="G6" s="137">
        <v>4</v>
      </c>
    </row>
    <row r="7" spans="2:7" ht="15" x14ac:dyDescent="0.25">
      <c r="B7" s="3"/>
      <c r="C7" s="3"/>
      <c r="D7" s="3"/>
      <c r="E7" s="3"/>
      <c r="F7" s="136" t="s">
        <v>305</v>
      </c>
      <c r="G7" s="137">
        <v>1</v>
      </c>
    </row>
    <row r="8" spans="2:7" ht="15" x14ac:dyDescent="0.25">
      <c r="B8" s="121" t="s">
        <v>73</v>
      </c>
      <c r="C8" s="3"/>
      <c r="D8" s="3"/>
      <c r="E8" s="3"/>
      <c r="F8" s="136" t="s">
        <v>306</v>
      </c>
      <c r="G8" s="137">
        <v>33</v>
      </c>
    </row>
    <row r="9" spans="2:7" ht="15" x14ac:dyDescent="0.25">
      <c r="B9" s="116" t="s">
        <v>74</v>
      </c>
      <c r="C9" s="3"/>
      <c r="D9" s="3"/>
      <c r="E9" s="3"/>
      <c r="F9" s="136" t="s">
        <v>307</v>
      </c>
      <c r="G9" s="137">
        <v>5</v>
      </c>
    </row>
    <row r="10" spans="2:7" ht="15" x14ac:dyDescent="0.25">
      <c r="B10" s="116" t="s">
        <v>68</v>
      </c>
      <c r="C10" s="3"/>
      <c r="D10" s="3"/>
      <c r="E10" s="3"/>
      <c r="F10" s="136" t="s">
        <v>308</v>
      </c>
      <c r="G10" s="137">
        <v>6</v>
      </c>
    </row>
    <row r="11" spans="2:7" ht="15" x14ac:dyDescent="0.25">
      <c r="B11" s="116" t="s">
        <v>69</v>
      </c>
      <c r="C11" s="3"/>
      <c r="D11" s="3"/>
      <c r="E11" s="3"/>
      <c r="F11" s="136" t="s">
        <v>309</v>
      </c>
      <c r="G11" s="137">
        <v>7</v>
      </c>
    </row>
    <row r="12" spans="2:7" ht="15" x14ac:dyDescent="0.25">
      <c r="B12" s="116" t="s">
        <v>75</v>
      </c>
      <c r="C12" s="3"/>
      <c r="D12" s="3"/>
      <c r="E12" s="3"/>
      <c r="F12" s="136" t="s">
        <v>310</v>
      </c>
      <c r="G12" s="137">
        <v>8</v>
      </c>
    </row>
    <row r="13" spans="2:7" ht="15" x14ac:dyDescent="0.25">
      <c r="B13" s="116" t="s">
        <v>149</v>
      </c>
      <c r="C13" s="3"/>
      <c r="D13" s="3"/>
      <c r="E13" s="3"/>
      <c r="F13" s="136" t="s">
        <v>311</v>
      </c>
      <c r="G13" s="137">
        <v>48</v>
      </c>
    </row>
    <row r="14" spans="2:7" ht="15" x14ac:dyDescent="0.25">
      <c r="B14" s="116" t="s">
        <v>76</v>
      </c>
      <c r="C14" s="3"/>
      <c r="D14" s="3"/>
      <c r="E14" s="3"/>
      <c r="F14" s="136" t="s">
        <v>312</v>
      </c>
      <c r="G14" s="137">
        <v>9</v>
      </c>
    </row>
    <row r="15" spans="2:7" ht="15" x14ac:dyDescent="0.25">
      <c r="B15" s="116" t="s">
        <v>70</v>
      </c>
      <c r="C15" s="3"/>
      <c r="D15" s="3"/>
      <c r="E15" s="3"/>
      <c r="F15" s="136" t="s">
        <v>313</v>
      </c>
      <c r="G15" s="137">
        <v>10</v>
      </c>
    </row>
    <row r="16" spans="2:7" ht="15" x14ac:dyDescent="0.25">
      <c r="B16" s="116" t="s">
        <v>77</v>
      </c>
      <c r="C16" s="3"/>
      <c r="D16" s="3"/>
      <c r="E16" s="3"/>
      <c r="F16" s="136" t="s">
        <v>314</v>
      </c>
      <c r="G16" s="137">
        <v>11</v>
      </c>
    </row>
    <row r="17" spans="2:7" ht="15" x14ac:dyDescent="0.25">
      <c r="B17" s="116" t="s">
        <v>71</v>
      </c>
      <c r="C17" s="3"/>
      <c r="D17" s="3"/>
      <c r="E17" s="3"/>
      <c r="F17" s="136" t="s">
        <v>315</v>
      </c>
      <c r="G17" s="137">
        <v>39</v>
      </c>
    </row>
    <row r="18" spans="2:7" ht="15" x14ac:dyDescent="0.25">
      <c r="B18" s="116" t="s">
        <v>78</v>
      </c>
      <c r="C18" s="3"/>
      <c r="D18" s="3"/>
      <c r="E18" s="3"/>
      <c r="F18" s="136" t="s">
        <v>316</v>
      </c>
      <c r="G18" s="137">
        <v>12</v>
      </c>
    </row>
    <row r="19" spans="2:7" ht="15" x14ac:dyDescent="0.25">
      <c r="B19" s="116" t="s">
        <v>79</v>
      </c>
      <c r="C19" s="3"/>
      <c r="D19" s="3"/>
      <c r="E19" s="3"/>
      <c r="F19" s="136" t="s">
        <v>317</v>
      </c>
      <c r="G19" s="137">
        <v>13</v>
      </c>
    </row>
    <row r="20" spans="2:7" ht="15" x14ac:dyDescent="0.25">
      <c r="B20" s="116" t="s">
        <v>80</v>
      </c>
      <c r="C20" s="3"/>
      <c r="D20" s="3"/>
      <c r="E20" s="3"/>
      <c r="F20" s="136" t="s">
        <v>318</v>
      </c>
      <c r="G20" s="137">
        <v>14</v>
      </c>
    </row>
    <row r="21" spans="2:7" ht="15" x14ac:dyDescent="0.25">
      <c r="B21" s="116" t="s">
        <v>468</v>
      </c>
      <c r="C21" s="3"/>
      <c r="D21" s="3"/>
      <c r="E21" s="3"/>
      <c r="F21" s="136" t="s">
        <v>319</v>
      </c>
      <c r="G21" s="137">
        <v>15</v>
      </c>
    </row>
    <row r="22" spans="2:7" ht="15" x14ac:dyDescent="0.25">
      <c r="B22" s="3"/>
      <c r="C22" s="3"/>
      <c r="D22" s="3"/>
      <c r="E22" s="3"/>
      <c r="F22" s="136" t="s">
        <v>320</v>
      </c>
      <c r="G22" s="137">
        <v>16</v>
      </c>
    </row>
    <row r="23" spans="2:7" ht="15" x14ac:dyDescent="0.25">
      <c r="B23" s="3"/>
      <c r="C23" s="3"/>
      <c r="D23" s="3"/>
      <c r="E23" s="3"/>
      <c r="F23" s="136" t="s">
        <v>321</v>
      </c>
      <c r="G23" s="137">
        <v>20</v>
      </c>
    </row>
    <row r="24" spans="2:7" ht="15" x14ac:dyDescent="0.25">
      <c r="B24" s="8" t="str">
        <f>'Emisiones línea proyecto (EP)'!Q14</f>
        <v>Destino final</v>
      </c>
      <c r="C24" s="8" t="str">
        <f>'Emisiones línea proyecto (EP)'!O14</f>
        <v>t/año</v>
      </c>
      <c r="D24" s="8" t="str">
        <f>'Emisiones línea proyecto (EP)'!P14</f>
        <v>t N/año</v>
      </c>
      <c r="E24" s="3"/>
      <c r="F24" s="136" t="s">
        <v>322</v>
      </c>
      <c r="G24" s="137">
        <v>17</v>
      </c>
    </row>
    <row r="25" spans="2:7" ht="15" x14ac:dyDescent="0.25">
      <c r="B25" s="1" t="str">
        <f>'Emisiones línea proyecto (EP)'!Q15</f>
        <v>APLICACIÓN EN CAMPO</v>
      </c>
      <c r="C25" s="1">
        <f>'Emisiones línea proyecto (EP)'!O15</f>
        <v>0</v>
      </c>
      <c r="D25" s="1">
        <f>'Emisiones línea proyecto (EP)'!P15</f>
        <v>0</v>
      </c>
      <c r="E25" s="3"/>
      <c r="F25" s="136" t="s">
        <v>323</v>
      </c>
      <c r="G25" s="137">
        <v>18</v>
      </c>
    </row>
    <row r="26" spans="2:7" ht="15" x14ac:dyDescent="0.25">
      <c r="B26" s="1" t="str">
        <f>'Emisiones línea proyecto (EP)'!Q16</f>
        <v>VALORIZACIÓN ENERGÉTICA</v>
      </c>
      <c r="C26" s="1">
        <f>'Emisiones línea proyecto (EP)'!O16</f>
        <v>0</v>
      </c>
      <c r="D26" s="1">
        <f>'Emisiones línea proyecto (EP)'!P16</f>
        <v>0</v>
      </c>
      <c r="E26" s="3"/>
      <c r="F26" s="136" t="s">
        <v>324</v>
      </c>
      <c r="G26" s="137">
        <v>19</v>
      </c>
    </row>
    <row r="27" spans="2:7" ht="15" x14ac:dyDescent="0.25">
      <c r="B27" s="3"/>
      <c r="C27" s="3"/>
      <c r="D27" s="3"/>
      <c r="E27" s="3"/>
      <c r="F27" s="136" t="s">
        <v>325</v>
      </c>
      <c r="G27" s="137">
        <v>21</v>
      </c>
    </row>
    <row r="28" spans="2:7" ht="15" x14ac:dyDescent="0.25">
      <c r="B28" s="8" t="s">
        <v>99</v>
      </c>
      <c r="C28" s="3"/>
      <c r="D28" s="3"/>
      <c r="E28" s="3"/>
      <c r="F28" s="136" t="s">
        <v>326</v>
      </c>
      <c r="G28" s="137">
        <v>22</v>
      </c>
    </row>
    <row r="29" spans="2:7" ht="15" x14ac:dyDescent="0.25">
      <c r="B29" s="1" t="s">
        <v>100</v>
      </c>
      <c r="C29" s="3"/>
      <c r="D29" s="3"/>
      <c r="E29" s="3"/>
      <c r="F29" s="136" t="s">
        <v>327</v>
      </c>
      <c r="G29" s="137">
        <v>23</v>
      </c>
    </row>
    <row r="30" spans="2:7" ht="15" x14ac:dyDescent="0.25">
      <c r="B30" s="1" t="s">
        <v>101</v>
      </c>
      <c r="C30" s="3"/>
      <c r="D30" s="3"/>
      <c r="E30" s="3"/>
      <c r="F30" s="136" t="s">
        <v>328</v>
      </c>
      <c r="G30" s="137">
        <v>24</v>
      </c>
    </row>
    <row r="31" spans="2:7" ht="15" x14ac:dyDescent="0.25">
      <c r="B31" s="1" t="s">
        <v>102</v>
      </c>
      <c r="C31" s="3"/>
      <c r="D31" s="3"/>
      <c r="E31" s="3"/>
      <c r="F31" s="136" t="s">
        <v>329</v>
      </c>
      <c r="G31" s="137">
        <v>25</v>
      </c>
    </row>
    <row r="32" spans="2:7" ht="15" x14ac:dyDescent="0.25">
      <c r="B32" s="1" t="s">
        <v>103</v>
      </c>
      <c r="C32" s="3"/>
      <c r="D32" s="3"/>
      <c r="E32" s="3"/>
      <c r="F32" s="136" t="s">
        <v>330</v>
      </c>
      <c r="G32" s="137">
        <v>27</v>
      </c>
    </row>
    <row r="33" spans="2:7" ht="15" x14ac:dyDescent="0.25">
      <c r="B33" s="1" t="s">
        <v>104</v>
      </c>
      <c r="C33" s="3"/>
      <c r="D33" s="3"/>
      <c r="E33" s="3"/>
      <c r="F33" s="136" t="s">
        <v>331</v>
      </c>
      <c r="G33" s="137">
        <v>28</v>
      </c>
    </row>
    <row r="34" spans="2:7" ht="15" x14ac:dyDescent="0.25">
      <c r="B34" s="1" t="s">
        <v>367</v>
      </c>
      <c r="C34" s="3"/>
      <c r="D34" s="3"/>
      <c r="E34" s="3"/>
      <c r="F34" s="136" t="s">
        <v>332</v>
      </c>
      <c r="G34" s="137">
        <v>29</v>
      </c>
    </row>
    <row r="35" spans="2:7" ht="15" x14ac:dyDescent="0.25">
      <c r="B35" s="1" t="s">
        <v>105</v>
      </c>
      <c r="C35" s="3"/>
      <c r="D35" s="3"/>
      <c r="E35" s="3"/>
      <c r="F35" s="136" t="s">
        <v>333</v>
      </c>
      <c r="G35" s="137">
        <v>30</v>
      </c>
    </row>
    <row r="36" spans="2:7" ht="15" x14ac:dyDescent="0.25">
      <c r="B36" s="3"/>
      <c r="C36" s="3"/>
      <c r="D36" s="3"/>
      <c r="E36" s="114"/>
      <c r="F36" s="136" t="s">
        <v>334</v>
      </c>
      <c r="G36" s="137">
        <v>31</v>
      </c>
    </row>
    <row r="37" spans="2:7" ht="15" x14ac:dyDescent="0.25">
      <c r="B37" s="8"/>
      <c r="C37" s="8" t="s">
        <v>65</v>
      </c>
      <c r="D37" s="114"/>
      <c r="E37" s="3"/>
      <c r="F37" s="136" t="s">
        <v>335</v>
      </c>
      <c r="G37" s="137">
        <v>32</v>
      </c>
    </row>
    <row r="38" spans="2:7" ht="15" x14ac:dyDescent="0.25">
      <c r="B38" s="1" t="s">
        <v>106</v>
      </c>
      <c r="C38" s="5">
        <f>'Emisiones línea proyecto (EP)'!M80+'Emisiones línea proyecto (EP)'!R87</f>
        <v>0</v>
      </c>
      <c r="D38" s="3"/>
      <c r="E38" s="3"/>
      <c r="F38" s="136" t="s">
        <v>336</v>
      </c>
      <c r="G38" s="137">
        <v>34</v>
      </c>
    </row>
    <row r="39" spans="2:7" ht="15" x14ac:dyDescent="0.25">
      <c r="B39" s="1" t="s">
        <v>66</v>
      </c>
      <c r="C39" s="5">
        <f>'Emisiones línea proyecto (EP)'!M79+'Emisiones línea proyecto (EP)'!R86</f>
        <v>0</v>
      </c>
      <c r="D39" s="3"/>
      <c r="E39" s="3"/>
      <c r="F39" s="136" t="s">
        <v>337</v>
      </c>
      <c r="G39" s="137">
        <v>35</v>
      </c>
    </row>
    <row r="40" spans="2:7" ht="15" x14ac:dyDescent="0.25">
      <c r="B40" s="1" t="s">
        <v>61</v>
      </c>
      <c r="C40" s="5">
        <v>0</v>
      </c>
      <c r="D40" s="3"/>
      <c r="E40" s="3"/>
      <c r="F40" s="136" t="s">
        <v>338</v>
      </c>
      <c r="G40" s="137">
        <v>36</v>
      </c>
    </row>
    <row r="41" spans="2:7" ht="15" x14ac:dyDescent="0.25">
      <c r="B41" s="1" t="s">
        <v>38</v>
      </c>
      <c r="C41" s="9">
        <f>'Emisiones línea base (EB)'!M76</f>
        <v>0</v>
      </c>
      <c r="D41" s="3"/>
      <c r="E41" s="3"/>
      <c r="F41" s="136" t="s">
        <v>339</v>
      </c>
      <c r="G41" s="137">
        <v>26</v>
      </c>
    </row>
    <row r="42" spans="2:7" ht="15" x14ac:dyDescent="0.25">
      <c r="B42" s="3"/>
      <c r="C42" s="3"/>
      <c r="D42" s="3"/>
      <c r="E42" s="3"/>
      <c r="F42" s="136" t="s">
        <v>340</v>
      </c>
      <c r="G42" s="137">
        <v>37</v>
      </c>
    </row>
    <row r="43" spans="2:7" ht="15" x14ac:dyDescent="0.25">
      <c r="B43" s="8" t="s">
        <v>124</v>
      </c>
      <c r="C43" s="3"/>
      <c r="D43" s="3"/>
      <c r="E43" s="3"/>
      <c r="F43" s="136" t="s">
        <v>341</v>
      </c>
      <c r="G43" s="137">
        <v>38</v>
      </c>
    </row>
    <row r="44" spans="2:7" ht="15" x14ac:dyDescent="0.25">
      <c r="B44" s="1" t="s">
        <v>46</v>
      </c>
      <c r="C44" s="3"/>
      <c r="D44" s="3"/>
      <c r="E44" s="3"/>
      <c r="F44" s="136" t="s">
        <v>342</v>
      </c>
      <c r="G44" s="137">
        <v>40</v>
      </c>
    </row>
    <row r="45" spans="2:7" ht="15" x14ac:dyDescent="0.25">
      <c r="B45" s="1" t="s">
        <v>47</v>
      </c>
      <c r="C45" s="3"/>
      <c r="D45" s="3"/>
      <c r="E45" s="3"/>
      <c r="F45" s="136" t="s">
        <v>343</v>
      </c>
      <c r="G45" s="137">
        <v>41</v>
      </c>
    </row>
    <row r="46" spans="2:7" ht="15" x14ac:dyDescent="0.25">
      <c r="B46" s="1" t="s">
        <v>48</v>
      </c>
      <c r="C46" s="3"/>
      <c r="D46" s="3"/>
      <c r="E46" s="3"/>
      <c r="F46" s="136" t="s">
        <v>344</v>
      </c>
      <c r="G46" s="137">
        <v>42</v>
      </c>
    </row>
    <row r="47" spans="2:7" ht="15" x14ac:dyDescent="0.25">
      <c r="B47" s="1" t="s">
        <v>49</v>
      </c>
      <c r="C47" s="3"/>
      <c r="D47" s="3"/>
      <c r="E47" s="3"/>
      <c r="F47" s="136" t="s">
        <v>345</v>
      </c>
      <c r="G47" s="137">
        <v>43</v>
      </c>
    </row>
    <row r="48" spans="2:7" ht="15" x14ac:dyDescent="0.25">
      <c r="B48" s="1" t="s">
        <v>125</v>
      </c>
      <c r="C48" s="3"/>
      <c r="D48" s="3"/>
      <c r="E48" s="3"/>
      <c r="F48" s="136" t="s">
        <v>346</v>
      </c>
      <c r="G48" s="137">
        <v>44</v>
      </c>
    </row>
    <row r="49" spans="2:7" ht="15" x14ac:dyDescent="0.25">
      <c r="B49" s="1" t="s">
        <v>126</v>
      </c>
      <c r="C49" s="3"/>
      <c r="D49" s="3"/>
      <c r="E49" s="3"/>
      <c r="F49" s="136" t="s">
        <v>347</v>
      </c>
      <c r="G49" s="137">
        <v>45</v>
      </c>
    </row>
    <row r="50" spans="2:7" ht="15" x14ac:dyDescent="0.25">
      <c r="B50" s="3"/>
      <c r="C50" s="3"/>
      <c r="D50" s="3"/>
      <c r="E50" s="3"/>
      <c r="F50" s="136" t="s">
        <v>348</v>
      </c>
      <c r="G50" s="137">
        <v>46</v>
      </c>
    </row>
    <row r="51" spans="2:7" ht="15" x14ac:dyDescent="0.25">
      <c r="B51" s="8"/>
      <c r="C51" s="8"/>
      <c r="D51" s="3"/>
      <c r="E51" s="3"/>
      <c r="F51" s="136" t="s">
        <v>114</v>
      </c>
      <c r="G51" s="137">
        <v>47</v>
      </c>
    </row>
    <row r="52" spans="2:7" ht="15" x14ac:dyDescent="0.25">
      <c r="B52" s="1">
        <f>'Emisiones línea base (EB)'!G11</f>
        <v>0</v>
      </c>
      <c r="C52" s="1">
        <f>'Emisiones línea base (EB)'!I11</f>
        <v>0</v>
      </c>
      <c r="D52" s="3"/>
      <c r="E52" s="3"/>
      <c r="F52" s="136" t="s">
        <v>349</v>
      </c>
      <c r="G52" s="137">
        <v>49</v>
      </c>
    </row>
    <row r="53" spans="2:7" ht="15" x14ac:dyDescent="0.25">
      <c r="B53" s="1">
        <f>'Emisiones línea base (EB)'!J11</f>
        <v>0</v>
      </c>
      <c r="C53" s="1">
        <f>'Emisiones línea base (EB)'!L11</f>
        <v>0</v>
      </c>
      <c r="D53" s="3"/>
      <c r="E53" s="3"/>
      <c r="F53" s="136" t="s">
        <v>350</v>
      </c>
      <c r="G53" s="137">
        <v>50</v>
      </c>
    </row>
    <row r="54" spans="2:7" ht="15" x14ac:dyDescent="0.25">
      <c r="B54" s="3"/>
      <c r="C54" s="3"/>
      <c r="D54" s="3"/>
      <c r="E54" s="3"/>
    </row>
    <row r="55" spans="2:7" ht="15" x14ac:dyDescent="0.25">
      <c r="B55" s="3"/>
      <c r="C55" s="3"/>
      <c r="D55" s="3"/>
    </row>
  </sheetData>
  <sheetProtection password="D151"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10</vt:i4>
      </vt:variant>
    </vt:vector>
  </HeadingPairs>
  <TitlesOfParts>
    <vt:vector size="18" baseType="lpstr">
      <vt:lpstr>Alcance y contenido</vt:lpstr>
      <vt:lpstr>Diagrama de flujo</vt:lpstr>
      <vt:lpstr>Emisiones línea base (EB)</vt:lpstr>
      <vt:lpstr>Emisiones línea proyecto (EP)</vt:lpstr>
      <vt:lpstr>Resumen emisiones</vt:lpstr>
      <vt:lpstr>Calculadora N</vt:lpstr>
      <vt:lpstr>Calculadora DIG_COMPOS</vt:lpstr>
      <vt:lpstr>Listas calculos</vt:lpstr>
      <vt:lpstr>Combustible</vt:lpstr>
      <vt:lpstr>COMBUSTIBLE3</vt:lpstr>
      <vt:lpstr>'Calculadora N'!Consulta_desde_DANIEL_1</vt:lpstr>
      <vt:lpstr>'Calculadora N'!Consulta_desde_DANIEL_2</vt:lpstr>
      <vt:lpstr>'Emisiones línea proyecto (EP)'!Consulta_desde_DANIEL_2</vt:lpstr>
      <vt:lpstr>DESTINO_FS</vt:lpstr>
      <vt:lpstr>Proceso</vt:lpstr>
      <vt:lpstr>Provincias3</vt:lpstr>
      <vt:lpstr>Provincias4</vt:lpstr>
      <vt:lpstr>Residuos</vt:lpstr>
    </vt:vector>
  </TitlesOfParts>
  <Company>Análisis Estadístico de Datos,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José Rincón Cristóbal</dc:creator>
  <cp:lastModifiedBy>OECC</cp:lastModifiedBy>
  <cp:lastPrinted>2017-07-11T16:20:26Z</cp:lastPrinted>
  <dcterms:created xsi:type="dcterms:W3CDTF">1996-11-27T10:00:04Z</dcterms:created>
  <dcterms:modified xsi:type="dcterms:W3CDTF">2022-02-21T11:56:24Z</dcterms:modified>
</cp:coreProperties>
</file>