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ThisWorkbook" defaultThemeVersion="124226"/>
  <mc:AlternateContent xmlns:mc="http://schemas.openxmlformats.org/markup-compatibility/2006">
    <mc:Choice Requires="x15">
      <x15ac:absPath xmlns:x15ac="http://schemas.microsoft.com/office/spreadsheetml/2010/11/ac" url="D:\Sergio Robredo Buces\Desktop\OECC-2018\201805-MAYO\20180510-Tridion-Residuos\"/>
    </mc:Choice>
  </mc:AlternateContent>
  <bookViews>
    <workbookView xWindow="120" yWindow="135" windowWidth="9420" windowHeight="4500" tabRatio="784"/>
  </bookViews>
  <sheets>
    <sheet name="Definición Alcance Proyecto" sheetId="7" r:id="rId1"/>
    <sheet name="Diagrama de flujo" sheetId="10" r:id="rId2"/>
    <sheet name="Emisiones línea base (EB)" sheetId="14" r:id="rId3"/>
    <sheet name="Emisiones línea proyecto (EP)" sheetId="5" r:id="rId4"/>
    <sheet name="Resumen Emisiones" sheetId="9" r:id="rId5"/>
  </sheets>
  <definedNames>
    <definedName name="_xlnm.Print_Area" localSheetId="3">'Emisiones línea proyecto (EP)'!$A$1:$M$62</definedName>
  </definedNames>
  <calcPr calcId="152511"/>
</workbook>
</file>

<file path=xl/calcChain.xml><?xml version="1.0" encoding="utf-8"?>
<calcChain xmlns="http://schemas.openxmlformats.org/spreadsheetml/2006/main">
  <c r="C39" i="14" l="1"/>
  <c r="D32" i="14" l="1"/>
  <c r="D39" i="14" s="1"/>
  <c r="D80" i="14"/>
  <c r="D100" i="14"/>
  <c r="D23" i="5"/>
  <c r="C23" i="5"/>
  <c r="C80" i="14"/>
  <c r="G119" i="5"/>
  <c r="G140" i="14"/>
  <c r="D149" i="14" s="1"/>
  <c r="E11" i="9" s="1"/>
  <c r="H32" i="14"/>
  <c r="H39" i="14" s="1"/>
  <c r="T32" i="14"/>
  <c r="T39" i="14" s="1"/>
  <c r="R32" i="14"/>
  <c r="R39" i="14" s="1"/>
  <c r="S32" i="14"/>
  <c r="S39" i="14" s="1"/>
  <c r="U32" i="14"/>
  <c r="U39" i="14" s="1"/>
  <c r="V32" i="14"/>
  <c r="V39" i="14" s="1"/>
  <c r="W32" i="14"/>
  <c r="W39" i="14" s="1"/>
  <c r="X32" i="14"/>
  <c r="X39" i="14" s="1"/>
  <c r="Y32" i="14"/>
  <c r="Y39" i="14" s="1"/>
  <c r="Z26" i="14"/>
  <c r="D43" i="5"/>
  <c r="F119" i="5"/>
  <c r="E119" i="5"/>
  <c r="B43" i="5"/>
  <c r="C43" i="5"/>
  <c r="E43" i="5"/>
  <c r="F43" i="5"/>
  <c r="G43" i="5"/>
  <c r="H43" i="5"/>
  <c r="D77" i="5"/>
  <c r="E77" i="5" s="1"/>
  <c r="D84" i="5"/>
  <c r="E84" i="5" s="1"/>
  <c r="D91" i="5"/>
  <c r="E91" i="5" s="1"/>
  <c r="D78" i="5"/>
  <c r="E78" i="5" s="1"/>
  <c r="D85" i="5"/>
  <c r="E85" i="5" s="1"/>
  <c r="D92" i="5"/>
  <c r="E92" i="5" s="1"/>
  <c r="D79" i="5"/>
  <c r="E79" i="5" s="1"/>
  <c r="D86" i="5"/>
  <c r="E86" i="5" s="1"/>
  <c r="C32" i="14"/>
  <c r="B32" i="14"/>
  <c r="B39" i="14" s="1"/>
  <c r="E32" i="14"/>
  <c r="E39" i="14" s="1"/>
  <c r="F32" i="14"/>
  <c r="G32" i="14"/>
  <c r="I32" i="14"/>
  <c r="I39" i="14" s="1"/>
  <c r="B100" i="14"/>
  <c r="C100" i="14"/>
  <c r="E100" i="14"/>
  <c r="F100" i="14"/>
  <c r="G100" i="14"/>
  <c r="H100" i="14"/>
  <c r="F140" i="14"/>
  <c r="E140" i="14"/>
  <c r="J36" i="5"/>
  <c r="E48" i="5" s="1"/>
  <c r="F48" i="5" s="1"/>
  <c r="J26" i="14"/>
  <c r="J93" i="14"/>
  <c r="F105" i="14" s="1"/>
  <c r="C57" i="5"/>
  <c r="C80" i="5"/>
  <c r="C87" i="5"/>
  <c r="D93" i="5"/>
  <c r="E93" i="5" s="1"/>
  <c r="C94" i="5"/>
  <c r="H119" i="5" l="1"/>
  <c r="D80" i="5"/>
  <c r="E87" i="5"/>
  <c r="E94" i="5"/>
  <c r="J43" i="5"/>
  <c r="C45" i="5" s="1"/>
  <c r="C63" i="5" s="1"/>
  <c r="H140" i="14"/>
  <c r="J100" i="14"/>
  <c r="G39" i="14"/>
  <c r="F39" i="14"/>
  <c r="Z32" i="14"/>
  <c r="C64" i="5"/>
  <c r="Z39" i="14"/>
  <c r="S47" i="14" s="1"/>
  <c r="E80" i="5"/>
  <c r="J32" i="14"/>
  <c r="D94" i="5"/>
  <c r="D87" i="5"/>
  <c r="C62" i="5" l="1"/>
  <c r="C70" i="5" s="1"/>
  <c r="D70" i="5" s="1"/>
  <c r="C61" i="5"/>
  <c r="C69" i="5" s="1"/>
  <c r="C108" i="14"/>
  <c r="G105" i="14"/>
  <c r="J39" i="14"/>
  <c r="C47" i="14" s="1"/>
  <c r="C65" i="5"/>
  <c r="D63" i="5"/>
  <c r="E63" i="5" s="1"/>
  <c r="C71" i="5"/>
  <c r="D71" i="5" s="1"/>
  <c r="D64" i="5"/>
  <c r="E64" i="5" s="1"/>
  <c r="C72" i="5"/>
  <c r="D72" i="5" s="1"/>
  <c r="D62" i="5" l="1"/>
  <c r="E62" i="5" s="1"/>
  <c r="D61" i="5"/>
  <c r="E61" i="5" s="1"/>
  <c r="E65" i="5" s="1"/>
  <c r="C118" i="14"/>
  <c r="D118" i="14" s="1"/>
  <c r="C119" i="14"/>
  <c r="D119" i="14" s="1"/>
  <c r="I122" i="14"/>
  <c r="K122" i="14" s="1"/>
  <c r="C120" i="14"/>
  <c r="D120" i="14" s="1"/>
  <c r="C121" i="14"/>
  <c r="D121" i="14" s="1"/>
  <c r="S60" i="14"/>
  <c r="S68" i="14" s="1"/>
  <c r="T68" i="14" s="1"/>
  <c r="D65" i="5"/>
  <c r="K101" i="5"/>
  <c r="E72" i="5"/>
  <c r="J101" i="5"/>
  <c r="I101" i="5"/>
  <c r="E70" i="5"/>
  <c r="I99" i="5"/>
  <c r="K99" i="5"/>
  <c r="J99" i="5"/>
  <c r="E71" i="5"/>
  <c r="J100" i="5"/>
  <c r="K100" i="5"/>
  <c r="I100" i="5"/>
  <c r="D69" i="5"/>
  <c r="C73" i="5"/>
  <c r="D122" i="14" l="1"/>
  <c r="J119" i="14"/>
  <c r="E119" i="14"/>
  <c r="I119" i="14"/>
  <c r="I120" i="14"/>
  <c r="J120" i="14"/>
  <c r="E120" i="14"/>
  <c r="E121" i="14"/>
  <c r="J121" i="14"/>
  <c r="I121" i="14"/>
  <c r="C122" i="14"/>
  <c r="L101" i="5"/>
  <c r="L100" i="5"/>
  <c r="L99" i="5"/>
  <c r="S59" i="14"/>
  <c r="S67" i="14" s="1"/>
  <c r="T67" i="14" s="1"/>
  <c r="S62" i="14"/>
  <c r="S70" i="14" s="1"/>
  <c r="T70" i="14" s="1"/>
  <c r="U70" i="14" s="1"/>
  <c r="S57" i="14"/>
  <c r="S58" i="14" s="1"/>
  <c r="S63" i="14"/>
  <c r="S61" i="14"/>
  <c r="S69" i="14" s="1"/>
  <c r="T69" i="14" s="1"/>
  <c r="Y69" i="14" s="1"/>
  <c r="C62" i="14"/>
  <c r="C70" i="14" s="1"/>
  <c r="D70" i="14" s="1"/>
  <c r="C63" i="14"/>
  <c r="C60" i="14"/>
  <c r="C68" i="14" s="1"/>
  <c r="D68" i="14" s="1"/>
  <c r="C61" i="14"/>
  <c r="C69" i="14" s="1"/>
  <c r="D69" i="14" s="1"/>
  <c r="C57" i="14"/>
  <c r="C59" i="14"/>
  <c r="C67" i="14" s="1"/>
  <c r="D67" i="14" s="1"/>
  <c r="J98" i="5"/>
  <c r="J102" i="5" s="1"/>
  <c r="D73" i="5"/>
  <c r="I98" i="5"/>
  <c r="E69" i="5"/>
  <c r="E73" i="5" s="1"/>
  <c r="K102" i="5"/>
  <c r="D129" i="5" s="1"/>
  <c r="E20" i="9" s="1"/>
  <c r="E29" i="9" s="1"/>
  <c r="Z68" i="14"/>
  <c r="U68" i="14"/>
  <c r="Y68" i="14"/>
  <c r="K119" i="14" l="1"/>
  <c r="D71" i="14"/>
  <c r="K120" i="14"/>
  <c r="K121" i="14"/>
  <c r="I118" i="14"/>
  <c r="E118" i="14"/>
  <c r="E122" i="14" s="1"/>
  <c r="J118" i="14"/>
  <c r="J123" i="14" s="1"/>
  <c r="C129" i="5"/>
  <c r="D20" i="9" s="1"/>
  <c r="Y70" i="14"/>
  <c r="Z70" i="14"/>
  <c r="Y71" i="14"/>
  <c r="AA71" i="14" s="1"/>
  <c r="I71" i="14"/>
  <c r="K71" i="14" s="1"/>
  <c r="Z69" i="14"/>
  <c r="AA69" i="14" s="1"/>
  <c r="C58" i="14"/>
  <c r="U69" i="14"/>
  <c r="AA68" i="14"/>
  <c r="S71" i="14"/>
  <c r="I102" i="5"/>
  <c r="B129" i="5" s="1"/>
  <c r="L98" i="5"/>
  <c r="L102" i="5" s="1"/>
  <c r="C71" i="14"/>
  <c r="J68" i="14"/>
  <c r="I68" i="14"/>
  <c r="E68" i="14"/>
  <c r="Y67" i="14"/>
  <c r="U67" i="14"/>
  <c r="T71" i="14"/>
  <c r="Z67" i="14"/>
  <c r="J69" i="14"/>
  <c r="I69" i="14"/>
  <c r="E69" i="14"/>
  <c r="E70" i="14"/>
  <c r="J70" i="14"/>
  <c r="I70" i="14"/>
  <c r="I123" i="14" l="1"/>
  <c r="K118" i="14"/>
  <c r="K123" i="14" s="1"/>
  <c r="E129" i="5"/>
  <c r="F20" i="9" s="1"/>
  <c r="AA70" i="14"/>
  <c r="Z72" i="14"/>
  <c r="U71" i="14"/>
  <c r="K70" i="14"/>
  <c r="K69" i="14"/>
  <c r="K68" i="14"/>
  <c r="AA67" i="14"/>
  <c r="Y72" i="14"/>
  <c r="I67" i="14"/>
  <c r="J67" i="14"/>
  <c r="J72" i="14" s="1"/>
  <c r="E67" i="14"/>
  <c r="E71" i="14" s="1"/>
  <c r="C20" i="9"/>
  <c r="AA72" i="14" l="1"/>
  <c r="C149" i="14"/>
  <c r="D11" i="9" s="1"/>
  <c r="D29" i="9" s="1"/>
  <c r="I72" i="14"/>
  <c r="B149" i="14" s="1"/>
  <c r="K67" i="14"/>
  <c r="K72" i="14" s="1"/>
  <c r="C11" i="9" l="1"/>
  <c r="C29" i="9" s="1"/>
  <c r="E149" i="14" l="1"/>
  <c r="F11" i="9" s="1"/>
  <c r="F29" i="9" s="1"/>
</calcChain>
</file>

<file path=xl/comments1.xml><?xml version="1.0" encoding="utf-8"?>
<comments xmlns="http://schemas.openxmlformats.org/spreadsheetml/2006/main">
  <authors>
    <author>*</author>
    <author>ARamirez</author>
  </authors>
  <commentList>
    <comment ref="L26" authorId="0" shapeId="0">
      <text>
        <r>
          <rPr>
            <b/>
            <sz val="8"/>
            <color indexed="81"/>
            <rFont val="Tahoma"/>
            <family val="2"/>
          </rPr>
          <t>Sustituir, en caso de conocerse, el valor por defecto asignado de 0,05 por uno específico del vertedero</t>
        </r>
      </text>
    </comment>
    <comment ref="AB26" authorId="0" shapeId="0">
      <text>
        <r>
          <rPr>
            <b/>
            <sz val="8"/>
            <color indexed="81"/>
            <rFont val="Tahoma"/>
            <family val="2"/>
          </rPr>
          <t>Sustituir, en caso de conocerse, el valor por defecto asignado de 0,05 por uno específico del vertedero</t>
        </r>
      </text>
    </comment>
    <comment ref="C81" authorId="1" shapeId="0">
      <text>
        <r>
          <rPr>
            <b/>
            <sz val="9"/>
            <color indexed="81"/>
            <rFont val="Tahoma"/>
            <family val="2"/>
          </rPr>
          <t>Los factores de emisión (F.E.) aplicados deben corresponder al funcionamiento específico de la planta de compostaje en la que se tratan los residuos.
El F.E. para el CH4 puede variar entre 0,3 y 8. Se propone un valor por defecto de 0,952.
El F.E. para el N2O puede variar entre 0,06 y 0,6. Se propone un valor por defecto de 0,189. En g GEI/ Kg residuo
DEBE consignar sus F.E. específicos en las celdas C90 y D90 para que la metodología calcule sus emisiones</t>
        </r>
      </text>
    </comment>
    <comment ref="G106" authorId="1" shapeId="0">
      <text>
        <r>
          <rPr>
            <sz val="9"/>
            <color indexed="81"/>
            <rFont val="Tahoma"/>
            <family val="2"/>
          </rPr>
          <t>El factor de emisión (F.E.) aplicado debe corresponder al funcionamiento específico de la planta de biometanización en la que se tratan los residuos.
El F.E. para el CH4 puede variar entre 0 y 8 g CH4/kg residuos, siendo</t>
        </r>
        <r>
          <rPr>
            <b/>
            <sz val="9"/>
            <color indexed="81"/>
            <rFont val="Tahoma"/>
            <family val="2"/>
          </rPr>
          <t xml:space="preserve"> 0,8 su valor por defecto.
DEBE consignar su F.E. específico en la celda F48 para que la metodología calcule sus emisiones</t>
        </r>
      </text>
    </comment>
    <comment ref="C109" authorId="0" shapeId="0">
      <text>
        <r>
          <rPr>
            <b/>
            <sz val="8"/>
            <color indexed="81"/>
            <rFont val="Tahoma"/>
            <family val="2"/>
          </rPr>
          <t xml:space="preserve">Los datos con fondo amarillo de esta tabla deben cumplimentarse de acuerdo al funcionamiento específico de la planta de biometanización en la que se tratarían estos residuos. En caso de no conocerse, seleccionar los parámetros por defecto que aparecen en la columna de al lado, con fondo gris.
ATENCION, se ruega verificar que: i) la suma del metano fugado y el captado es 100%; ii) la suma de los porcentajes de antorcha, caldera, motor y turbina es igual al porcentaje de captado. </t>
        </r>
      </text>
    </comment>
  </commentList>
</comments>
</file>

<file path=xl/comments2.xml><?xml version="1.0" encoding="utf-8"?>
<comments xmlns="http://schemas.openxmlformats.org/spreadsheetml/2006/main">
  <authors>
    <author>ARamirez</author>
  </authors>
  <commentList>
    <comment ref="C24" authorId="0" shapeId="0">
      <text>
        <r>
          <rPr>
            <b/>
            <sz val="9"/>
            <color indexed="81"/>
            <rFont val="Tahoma"/>
            <family val="2"/>
          </rPr>
          <t xml:space="preserve">Los factores de emisión (F.E.) aplicados deben corresponder al funcionamiento específico de la planta de compostaje en la que se tratan los residuos.
El F.E. para el CH4 puede variar entre 0,3 y 8. Se propone un valor por defecto de 0,952.
El F.E. para el N2O puede variar entre 0,06 y 0,6. Se propone un valor por defecto de 0,189.
Valores en g GEI/Kg Residuo
DEBE consignar sus F.E. específicos en las celdas amarillas para que la metodología calcule sus emisiones
</t>
        </r>
      </text>
    </comment>
    <comment ref="F49" authorId="0" shapeId="0">
      <text>
        <r>
          <rPr>
            <sz val="9"/>
            <color indexed="81"/>
            <rFont val="Tahoma"/>
            <family val="2"/>
          </rPr>
          <t>El factor de emisión (F.E.) aplicado debe corresponder al funcionamiento específico de la planta de biometanización en la que se tratan los residuos.
El F.E. para el CH4 puede variar entre 0 y 8 g CH4/kg residuos, siendo</t>
        </r>
        <r>
          <rPr>
            <b/>
            <sz val="9"/>
            <color indexed="81"/>
            <rFont val="Tahoma"/>
            <family val="2"/>
          </rPr>
          <t xml:space="preserve"> 0,8 su valor por defecto.
DEBE sustituir por su F.E.  si deispone de un valor específico en su instalación</t>
        </r>
      </text>
    </comment>
  </commentList>
</comments>
</file>

<file path=xl/sharedStrings.xml><?xml version="1.0" encoding="utf-8"?>
<sst xmlns="http://schemas.openxmlformats.org/spreadsheetml/2006/main" count="497" uniqueCount="146">
  <si>
    <t>CANTIDAD DEPOSITADA SEGÚN NATURALEZA/PROCEDENCIA DE LOS RESIDUOS (Cifras en toneladas)</t>
  </si>
  <si>
    <t>1. Urbanos o asimilables a urbanos</t>
  </si>
  <si>
    <t>2. Rechazo
compostaje</t>
  </si>
  <si>
    <t>3. Lodos
EDAR
(masa seca)</t>
  </si>
  <si>
    <t>4. Otros (especificar)</t>
  </si>
  <si>
    <t>TOTAL</t>
  </si>
  <si>
    <t>Papel y textiles</t>
  </si>
  <si>
    <t>Residuos vegetales y otros orgánicos no alimentarios</t>
  </si>
  <si>
    <t>Residuos alimentarios</t>
  </si>
  <si>
    <t>Madera y similares</t>
  </si>
  <si>
    <t>Cantidad</t>
  </si>
  <si>
    <t>Tipo</t>
  </si>
  <si>
    <t>CANTIDAD METANO GENERADA (Cifras en toneladas)</t>
  </si>
  <si>
    <t>3. Lodos
EDAR</t>
  </si>
  <si>
    <t>FACTORES EMISIÓN COMBUSTIÓN BIOGÁS (g contaminante/t CH4 quemado)</t>
  </si>
  <si>
    <t>CH4</t>
  </si>
  <si>
    <t>N2O</t>
  </si>
  <si>
    <t>Antorcha</t>
  </si>
  <si>
    <t xml:space="preserve">     Antorcha (%)</t>
  </si>
  <si>
    <t>Caldera</t>
  </si>
  <si>
    <t xml:space="preserve">     Caldera (%)</t>
  </si>
  <si>
    <t>Motor</t>
  </si>
  <si>
    <t xml:space="preserve">     Motor (%)</t>
  </si>
  <si>
    <t>Turbinas</t>
  </si>
  <si>
    <t xml:space="preserve">     Turbina (%)</t>
  </si>
  <si>
    <t>EMISIONES (t)</t>
  </si>
  <si>
    <t>m3</t>
  </si>
  <si>
    <t>t</t>
  </si>
  <si>
    <t>GJ</t>
  </si>
  <si>
    <t>CO2-eq</t>
  </si>
  <si>
    <t>Fugas</t>
  </si>
  <si>
    <t>COMPOSTAJE</t>
  </si>
  <si>
    <t>Residuos a compostar (t)</t>
  </si>
  <si>
    <t>EMISIONES TOTALES (toneladas)</t>
  </si>
  <si>
    <t>%</t>
  </si>
  <si>
    <t>BIOGÁS PRODUCIDO (m3)</t>
  </si>
  <si>
    <t>CONSUMOS BIOGÁS</t>
  </si>
  <si>
    <t>BIOMETANIZACIÓN</t>
  </si>
  <si>
    <t>PROVINCIA</t>
  </si>
  <si>
    <t>MUNICIPIO</t>
  </si>
  <si>
    <t>Metano generado (m3)</t>
  </si>
  <si>
    <t>Metano fugado (%)</t>
  </si>
  <si>
    <t>Metano captado (%)</t>
  </si>
  <si>
    <t>QUEMA METANO</t>
  </si>
  <si>
    <t>CONSUMO GAS NATURAL</t>
  </si>
  <si>
    <t>FACTORES EMISIÓN GAS NATURAL (g contaminante/GJ)</t>
  </si>
  <si>
    <t>CO2</t>
  </si>
  <si>
    <t>CONSUMO GASÓLEO</t>
  </si>
  <si>
    <t>FACTORES EMISIÓN GASÓLEO (g contaminante/GJ)</t>
  </si>
  <si>
    <t>CONSUMO PROPANO</t>
  </si>
  <si>
    <t>FACTORES EMISIÓN PROPANO (g contaminante/GJ)</t>
  </si>
  <si>
    <t>No se disponde de factores de emisión</t>
  </si>
  <si>
    <t>INCINERACIÓN</t>
  </si>
  <si>
    <t>FACTORES EMISIÓN (g contaminante/t residuo incinerado)</t>
  </si>
  <si>
    <t>VARIABLE DE ACTIVIDAD</t>
  </si>
  <si>
    <t>Residuos urbanos (t)</t>
  </si>
  <si>
    <t>Lodos EDAR (t)</t>
  </si>
  <si>
    <t xml:space="preserve">     Venteado (%)</t>
  </si>
  <si>
    <t>ESTIMACIÓN EMISIONES ESCENARIO PROYECTO PARA PROYECTOS CLIMA SECTOR RESIDUOS</t>
  </si>
  <si>
    <t>ESTIMACIÓN EMISIONES ESCENARIO BASE PARA PROYECTOS CLIMA SECTOR RESIDUOS</t>
  </si>
  <si>
    <t>RESUMEN EMISIONES PROYECTOS CLIMA SECTOR RESIDUOS</t>
  </si>
  <si>
    <t>A continuación se solitica cumplimentar unicamente las celdas en amarillo de los sistemas de tratamiento de residuos a los que se habría sometido a los residuos.</t>
  </si>
  <si>
    <t>1. Emisiones consideradas en el escenario base</t>
  </si>
  <si>
    <t>2. Posibles emisiones no consideradas en el escenario base</t>
  </si>
  <si>
    <t>• Depósito en vertedero</t>
  </si>
  <si>
    <t>• Compostaje</t>
  </si>
  <si>
    <t>• Biometanización</t>
  </si>
  <si>
    <t>• Incineración</t>
  </si>
  <si>
    <t>3. Emisiones consideradas en el escenario proyecto</t>
  </si>
  <si>
    <t>• Uso de combustibles auxiliares en sistemas de aprovechamiento de biogás</t>
  </si>
  <si>
    <t>4. Posibles emisiones no consideradas en el escenario proyecto</t>
  </si>
  <si>
    <t>En lo que respecta estrictamente a sistemas de tratamiento de residuos, el escenario proyecto permite estimar todas las emisiones que actualmente se computan en el Inventario Nacional</t>
  </si>
  <si>
    <t>El alcance de proyecto que a continuación se detalla se centra unicamente en lo que a los sistemas de tratamiento de residuos se refiere.</t>
  </si>
  <si>
    <t xml:space="preserve">elaborados de forma específica para cada uno de estos sectores. De esta forma, tanto el escenario base total como el escenario proyecto total vendrían determinados </t>
  </si>
  <si>
    <r>
      <t>Los parámetros P</t>
    </r>
    <r>
      <rPr>
        <b/>
        <vertAlign val="subscript"/>
        <sz val="12"/>
        <rFont val="Arial"/>
        <family val="2"/>
      </rPr>
      <t>x</t>
    </r>
    <r>
      <rPr>
        <b/>
        <vertAlign val="superscript"/>
        <sz val="12"/>
        <rFont val="Arial"/>
        <family val="2"/>
      </rPr>
      <t>b</t>
    </r>
    <r>
      <rPr>
        <b/>
        <sz val="12"/>
        <rFont val="Arial"/>
        <family val="2"/>
      </rPr>
      <t xml:space="preserve"> indican diferentes porcentajes de distribución entre los diferentes sistemas de tratamiento de los residuos en el escenario base</t>
    </r>
  </si>
  <si>
    <r>
      <t>Los parámetros P</t>
    </r>
    <r>
      <rPr>
        <b/>
        <vertAlign val="subscript"/>
        <sz val="12"/>
        <rFont val="Arial"/>
        <family val="2"/>
      </rPr>
      <t>x</t>
    </r>
    <r>
      <rPr>
        <b/>
        <vertAlign val="superscript"/>
        <sz val="12"/>
        <rFont val="Arial"/>
        <family val="2"/>
      </rPr>
      <t>p</t>
    </r>
    <r>
      <rPr>
        <b/>
        <sz val="12"/>
        <rFont val="Arial"/>
        <family val="2"/>
      </rPr>
      <t xml:space="preserve"> indican diferentes porcentajes de distribución entre los diferentes sistemas de tratamiento de los residuos en el escenario proyecto</t>
    </r>
  </si>
  <si>
    <t>DEFINICIÓN DEL ALCANCE DEL PROYECTO (SECTOR RESIDUOS)</t>
  </si>
  <si>
    <t>por la suma de los escenarios base y proyecto de los distintos sectores en los que se ve involucrado el Proyecto Clima en su conjunto.</t>
  </si>
  <si>
    <t>NORMAS DE CUMPLIMENTACIÓN PROYECTOS CLIMA SECTOR RESIDUOS</t>
  </si>
  <si>
    <t>Resumen sistemas tratamiento de residuos</t>
  </si>
  <si>
    <t>1. Hoja "Diagrama de flujo"</t>
  </si>
  <si>
    <t>2. Hoja "Resumen Emisiones"</t>
  </si>
  <si>
    <t>3. Hoja "Emisiones línea base (EB)"</t>
  </si>
  <si>
    <t>4. Hoja "Emisiones línea proyecto (EP)"</t>
  </si>
  <si>
    <t>IDENTIFICACIÓN VERTEDERO</t>
  </si>
  <si>
    <t xml:space="preserve">NOMBRE </t>
  </si>
  <si>
    <t>IDENTIFICACIÓN PLANTA</t>
  </si>
  <si>
    <t>Metano fugado (m3)</t>
  </si>
  <si>
    <t>DATOS DECLARADOS COMPLEJO</t>
  </si>
  <si>
    <t>DATOS ESTIMADOS</t>
  </si>
  <si>
    <t>Metano captado (m3)</t>
  </si>
  <si>
    <t xml:space="preserve">     Antorcha (m3)</t>
  </si>
  <si>
    <t xml:space="preserve">     Caldera (m3)</t>
  </si>
  <si>
    <t xml:space="preserve">     Motor (m3)</t>
  </si>
  <si>
    <t xml:space="preserve">     Turbina (m3)</t>
  </si>
  <si>
    <t xml:space="preserve">     Venteado (m3)</t>
  </si>
  <si>
    <t>Vertedero</t>
  </si>
  <si>
    <t>Compostaje</t>
  </si>
  <si>
    <t>Biometanización</t>
  </si>
  <si>
    <t>Incineración</t>
  </si>
  <si>
    <t>Toal residuos (t)</t>
  </si>
  <si>
    <t>Distribución según destinos de total residuos (t)</t>
  </si>
  <si>
    <t>POTENCIAL DE GENERACIÓN DE METANO (Cifras en toneladas)</t>
  </si>
  <si>
    <t>CANTIDAD METANO GENERADA: ECUACIÓN CINÉTICA DE PRIMER ORDEN (Cifras en toneladas)</t>
  </si>
  <si>
    <r>
      <t>Tasa generación metano K (años</t>
    </r>
    <r>
      <rPr>
        <b/>
        <vertAlign val="superscript"/>
        <sz val="10"/>
        <rFont val="Arial"/>
        <family val="2"/>
      </rPr>
      <t>-1</t>
    </r>
    <r>
      <rPr>
        <b/>
        <sz val="10"/>
        <rFont val="Arial"/>
        <family val="2"/>
      </rPr>
      <t>)</t>
    </r>
  </si>
  <si>
    <t>CONSUMOS METANO</t>
  </si>
  <si>
    <t>A continuación se solitica cumplimentar unicamente las celdas en amarillo de los sistemas de tratamiento de residuos a los que se van a someter los residuos.</t>
  </si>
  <si>
    <t>RESUMEN TOTAL EMISIONES</t>
  </si>
  <si>
    <t>FACTORES EMISIÓN (g contaminante/t lodo incinerado)</t>
  </si>
  <si>
    <t>ESCENARIO BASE (EB)</t>
  </si>
  <si>
    <t>ESCENARIO PROYECTO (EP)</t>
  </si>
  <si>
    <t>REDUCCIÓN EMISIONES (EB - EP)</t>
  </si>
  <si>
    <t>DISTRIBUCIÓN PORCENTUAL SISTEMA QUEMA/VALORIZACIÓN BIOGÁS</t>
  </si>
  <si>
    <t>El presente documento es válido para la evaluación de todos aquellos Proyectos Clima catalogados dentro del sector "Residuos" salvo para aquellos cuyo escenario base</t>
  </si>
  <si>
    <t>y escenario proyecto se llevan a cabo en vertedero, para los cuales existe un documento diferente y específico.</t>
  </si>
  <si>
    <t>VERTEDERO 1</t>
  </si>
  <si>
    <t>VERTEDERO 2</t>
  </si>
  <si>
    <t>En caso de que los proyectos catalogados dentro del sector "Residuos" tengan asociadas emisiones al sector "Transporte" (cambio de sistema de transpote)</t>
  </si>
  <si>
    <t>FACTORES EMISIÓN (Kg contaminante/t residuo incinerado)</t>
  </si>
  <si>
    <t>FACTORES EMISIÓN (Kg contaminante/t lodo incinerado)</t>
  </si>
  <si>
    <t xml:space="preserve">o impliquen un cambio de combustible, estas emisiones tanto de escenario base como escenario proyecto deberán ser determinadas empleando los cuestionarios </t>
  </si>
  <si>
    <t>CSR</t>
  </si>
  <si>
    <t>F.E. aplicado</t>
  </si>
  <si>
    <t>F.E. por defecto</t>
  </si>
  <si>
    <t xml:space="preserve">          i) Quema / valorización del biogás captado</t>
  </si>
  <si>
    <t xml:space="preserve">          ii) Fugas de biogás</t>
  </si>
  <si>
    <t>La reducción de emisiones anual lograda por el proyecto será:</t>
  </si>
  <si>
    <t>CH4 generado (t)</t>
  </si>
  <si>
    <t xml:space="preserve">F.E. por defecto </t>
  </si>
  <si>
    <t>N2O generado (t)</t>
  </si>
  <si>
    <t>EMISIONES GENERADAS (t CH4)</t>
  </si>
  <si>
    <t>Residuos a Biometanización (t)</t>
  </si>
  <si>
    <r>
      <t>En esta hoja debera indicar cantidades</t>
    </r>
    <r>
      <rPr>
        <b/>
        <sz val="11"/>
        <rFont val="Arial"/>
        <family val="2"/>
      </rPr>
      <t xml:space="preserve"> anuales</t>
    </r>
    <r>
      <rPr>
        <sz val="11"/>
        <rFont val="Arial"/>
        <family val="2"/>
      </rPr>
      <t>.</t>
    </r>
  </si>
  <si>
    <t>En esta hoja no es necesario cumplimentar ningún campo, simplemente es un esquema gráfico que muestra la esencia general en que se basan los Proyectos Clima dentro del sector "Residuos", es decir, sustituir los sistemas de tratamiento de los mismos con objeto de reducir las emisiones que se generan.</t>
  </si>
  <si>
    <t>En esta hoja no es necesario cumplimentar ningún campo, es un resumen de las emisiones generadas en escenario base, escenario proyecto y la diferencia de ambos como resultado de lo cumplimentado en las hojas siguientes.</t>
  </si>
  <si>
    <t>En primer lugar se solicita en el cuadro resumen "Resumen sistemas tratamiento de residuos" que se especifique, en toneladas, los residuos según el sistema de tratamiento al que se verían sometidos si el Proyecto Clima en cuestión no fuese a llevarse a cabo.</t>
  </si>
  <si>
    <t>A continuación, la hoja está dividida en varios bloques, uno por cada posible sistema de tratamiento. Para determinar las emisiones del escenario base es necesario cumplimentar únicamente las celdas en color amarillo dentro de los sistemas de tratamiento a los que se verían sometidos dichos residuos.</t>
  </si>
  <si>
    <t>CH4 (t)</t>
  </si>
  <si>
    <t>N2O (t)</t>
  </si>
  <si>
    <t>Datos fijos o estimados, no deben modificarse</t>
  </si>
  <si>
    <t>Información solicitada y de obligatoria cumplimentación en cada proyecto</t>
  </si>
  <si>
    <t>Información por defecto que debe modificarse en caso de que el complejo disponga de mejor información</t>
  </si>
  <si>
    <t>En primer lugar se solicita en el cuadro resumen "Resumen sistemas tratamiento de residuos" que se especifique, en toneladas, los residuos según el sistema de tratamiento al que han sido sometidos con la puesta en marcha del Proyecto Clima.</t>
  </si>
  <si>
    <t>A continuación, la hoja esta dividida en varios bloques, uno por cada posible sistema de tratamiento. Para determinar las emisiones del escenario de proyecto es necesario cumplimentar únicamente las celdas en color amarillo dentro de los sistemas de tratamiento a los que se someterán los residuos si se lleva a cabo el proyecto.</t>
  </si>
  <si>
    <t>PARA OBTENER EMISIONES COMPLETAR UNICAMENTE CELDAS CON FONDO AMARILLO, O ROSA EN SU CASO</t>
  </si>
  <si>
    <t>Deben consignarse los porcentajes sin formato %, y comprobar que la suma de las opciones es igual al Metano captado.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</si>
</sst>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
    <numFmt numFmtId="166" formatCode="#,##0.000"/>
  </numFmts>
  <fonts count="31" x14ac:knownFonts="1">
    <font>
      <sz val="10"/>
      <name val="Arial"/>
    </font>
    <font>
      <b/>
      <sz val="8"/>
      <color indexed="81"/>
      <name val="Tahoma"/>
      <family val="2"/>
    </font>
    <font>
      <b/>
      <sz val="10"/>
      <name val="Arial"/>
      <family val="2"/>
    </font>
    <font>
      <b/>
      <sz val="12"/>
      <color indexed="12"/>
      <name val="Arial"/>
      <family val="2"/>
    </font>
    <font>
      <sz val="10"/>
      <name val="Arial"/>
      <family val="2"/>
    </font>
    <font>
      <sz val="12"/>
      <name val="Arial"/>
      <family val="2"/>
    </font>
    <font>
      <b/>
      <sz val="18"/>
      <color indexed="12"/>
      <name val="Arial"/>
      <family val="2"/>
    </font>
    <font>
      <b/>
      <sz val="16"/>
      <color indexed="12"/>
      <name val="Arial"/>
      <family val="2"/>
    </font>
    <font>
      <b/>
      <sz val="10"/>
      <color indexed="12"/>
      <name val="Arial"/>
      <family val="2"/>
    </font>
    <font>
      <b/>
      <sz val="12"/>
      <color indexed="10"/>
      <name val="Arial"/>
      <family val="2"/>
    </font>
    <font>
      <sz val="9"/>
      <name val="Arial"/>
      <family val="2"/>
    </font>
    <font>
      <b/>
      <sz val="9"/>
      <name val="Arial"/>
      <family val="2"/>
    </font>
    <font>
      <b/>
      <sz val="9"/>
      <color indexed="12"/>
      <name val="Arial"/>
      <family val="2"/>
    </font>
    <font>
      <b/>
      <sz val="9"/>
      <color indexed="10"/>
      <name val="Arial"/>
      <family val="2"/>
    </font>
    <font>
      <b/>
      <sz val="12"/>
      <name val="Arial"/>
      <family val="2"/>
    </font>
    <font>
      <b/>
      <vertAlign val="subscript"/>
      <sz val="12"/>
      <name val="Arial"/>
      <family val="2"/>
    </font>
    <font>
      <b/>
      <vertAlign val="superscript"/>
      <sz val="12"/>
      <name val="Arial"/>
      <family val="2"/>
    </font>
    <font>
      <sz val="10"/>
      <name val="Arial"/>
      <family val="2"/>
    </font>
    <font>
      <b/>
      <u/>
      <sz val="12"/>
      <name val="Arial"/>
      <family val="2"/>
    </font>
    <font>
      <b/>
      <sz val="9"/>
      <name val="Arial"/>
      <family val="2"/>
    </font>
    <font>
      <b/>
      <vertAlign val="superscript"/>
      <sz val="10"/>
      <name val="Arial"/>
      <family val="2"/>
    </font>
    <font>
      <b/>
      <sz val="10"/>
      <color indexed="9"/>
      <name val="Arial"/>
      <family val="2"/>
    </font>
    <font>
      <b/>
      <sz val="9"/>
      <color indexed="81"/>
      <name val="Tahoma"/>
      <family val="2"/>
    </font>
    <font>
      <b/>
      <strike/>
      <sz val="10"/>
      <name val="Arial"/>
      <family val="2"/>
    </font>
    <font>
      <b/>
      <strike/>
      <sz val="10"/>
      <color rgb="FFFF0000"/>
      <name val="Arial"/>
      <family val="2"/>
    </font>
    <font>
      <strike/>
      <sz val="10"/>
      <name val="Arial"/>
      <family val="2"/>
    </font>
    <font>
      <sz val="11"/>
      <name val="Arial"/>
      <family val="2"/>
    </font>
    <font>
      <b/>
      <sz val="11"/>
      <color indexed="12"/>
      <name val="Arial"/>
      <family val="2"/>
    </font>
    <font>
      <b/>
      <sz val="11"/>
      <name val="Arial"/>
      <family val="2"/>
    </font>
    <font>
      <sz val="10"/>
      <name val="Arial"/>
    </font>
    <font>
      <sz val="9"/>
      <color indexed="81"/>
      <name val="Tahoma"/>
      <family val="2"/>
    </font>
  </fonts>
  <fills count="8">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57"/>
        <bgColor indexed="64"/>
      </patternFill>
    </fill>
    <fill>
      <patternFill patternType="solid">
        <fgColor rgb="FFFFFF00"/>
        <bgColor indexed="64"/>
      </patternFill>
    </fill>
    <fill>
      <patternFill patternType="solid">
        <fgColor rgb="FFFF99FF"/>
        <bgColor indexed="64"/>
      </patternFill>
    </fill>
    <fill>
      <patternFill patternType="solid">
        <fgColor indexed="45"/>
        <bgColor indexed="64"/>
      </patternFill>
    </fill>
  </fills>
  <borders count="69">
    <border>
      <left/>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ck">
        <color indexed="64"/>
      </right>
      <top/>
      <bottom style="thick">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medium">
        <color indexed="64"/>
      </bottom>
      <diagonal/>
    </border>
    <border>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medium">
        <color indexed="64"/>
      </bottom>
      <diagonal/>
    </border>
  </borders>
  <cellStyleXfs count="2">
    <xf numFmtId="0" fontId="0" fillId="0" borderId="0"/>
    <xf numFmtId="9" fontId="29" fillId="0" borderId="0" applyFont="0" applyFill="0" applyBorder="0" applyAlignment="0" applyProtection="0"/>
  </cellStyleXfs>
  <cellXfs count="306">
    <xf numFmtId="0" fontId="0" fillId="0" borderId="0" xfId="0"/>
    <xf numFmtId="0" fontId="2" fillId="0" borderId="0" xfId="0" applyFont="1"/>
    <xf numFmtId="0" fontId="3" fillId="0" borderId="0" xfId="0" applyFont="1"/>
    <xf numFmtId="0" fontId="5" fillId="0" borderId="0" xfId="0" applyFont="1"/>
    <xf numFmtId="0" fontId="6" fillId="0" borderId="0" xfId="0" applyFont="1"/>
    <xf numFmtId="0" fontId="4" fillId="0" borderId="0" xfId="0" applyFont="1"/>
    <xf numFmtId="0" fontId="7" fillId="0" borderId="0" xfId="0" applyFont="1"/>
    <xf numFmtId="0" fontId="8" fillId="0" borderId="0" xfId="0" applyFont="1"/>
    <xf numFmtId="0" fontId="4" fillId="0" borderId="1" xfId="0" applyFont="1" applyBorder="1"/>
    <xf numFmtId="0" fontId="8" fillId="0" borderId="2" xfId="0" applyFont="1" applyBorder="1"/>
    <xf numFmtId="0" fontId="4" fillId="0" borderId="2" xfId="0" applyFont="1" applyBorder="1"/>
    <xf numFmtId="0" fontId="4" fillId="0" borderId="3" xfId="0" applyFont="1" applyBorder="1"/>
    <xf numFmtId="0" fontId="4" fillId="0" borderId="4" xfId="0" applyFont="1" applyBorder="1"/>
    <xf numFmtId="0" fontId="9" fillId="0" borderId="0" xfId="0" applyFont="1" applyBorder="1"/>
    <xf numFmtId="0" fontId="4" fillId="0" borderId="0" xfId="0" applyFont="1" applyBorder="1"/>
    <xf numFmtId="0" fontId="4" fillId="0" borderId="5" xfId="0" applyFont="1" applyBorder="1"/>
    <xf numFmtId="0" fontId="8" fillId="0" borderId="0" xfId="0" applyFont="1" applyBorder="1"/>
    <xf numFmtId="0" fontId="2" fillId="2" borderId="6" xfId="0" applyFont="1" applyFill="1" applyBorder="1" applyAlignment="1">
      <alignment horizontal="center"/>
    </xf>
    <xf numFmtId="0" fontId="2" fillId="2" borderId="7" xfId="0" applyFont="1" applyFill="1" applyBorder="1" applyAlignment="1">
      <alignment horizontal="center"/>
    </xf>
    <xf numFmtId="0" fontId="2" fillId="2" borderId="8" xfId="0" applyFont="1" applyFill="1" applyBorder="1" applyAlignment="1">
      <alignment horizontal="center"/>
    </xf>
    <xf numFmtId="0" fontId="4" fillId="0" borderId="9" xfId="0" applyFont="1" applyBorder="1"/>
    <xf numFmtId="0" fontId="8" fillId="0" borderId="10" xfId="0" applyFont="1" applyBorder="1"/>
    <xf numFmtId="0" fontId="4" fillId="0" borderId="10" xfId="0" applyFont="1" applyBorder="1"/>
    <xf numFmtId="0" fontId="2" fillId="2" borderId="11" xfId="0" applyFont="1" applyFill="1" applyBorder="1" applyAlignment="1">
      <alignment horizontal="center"/>
    </xf>
    <xf numFmtId="0" fontId="2" fillId="2" borderId="12" xfId="0" applyFont="1" applyFill="1" applyBorder="1" applyAlignment="1">
      <alignment horizontal="center"/>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3" fontId="10" fillId="3" borderId="13" xfId="0" applyNumberFormat="1" applyFont="1" applyFill="1" applyBorder="1" applyAlignment="1">
      <alignment horizontal="center"/>
    </xf>
    <xf numFmtId="3" fontId="10" fillId="3" borderId="14" xfId="0" applyNumberFormat="1" applyFont="1" applyFill="1" applyBorder="1" applyAlignment="1">
      <alignment horizontal="center"/>
    </xf>
    <xf numFmtId="0" fontId="10" fillId="3" borderId="14" xfId="0" applyFont="1" applyFill="1" applyBorder="1" applyAlignment="1">
      <alignment horizontal="center"/>
    </xf>
    <xf numFmtId="0" fontId="10" fillId="3" borderId="15" xfId="0" applyFont="1" applyFill="1" applyBorder="1" applyAlignment="1">
      <alignment horizontal="center"/>
    </xf>
    <xf numFmtId="3" fontId="10" fillId="0" borderId="13" xfId="0" applyNumberFormat="1" applyFont="1" applyFill="1" applyBorder="1" applyAlignment="1">
      <alignment horizontal="center"/>
    </xf>
    <xf numFmtId="3" fontId="10" fillId="0" borderId="14" xfId="0" applyNumberFormat="1" applyFont="1" applyFill="1" applyBorder="1" applyAlignment="1">
      <alignment horizontal="center"/>
    </xf>
    <xf numFmtId="3" fontId="10" fillId="0" borderId="0" xfId="0" applyNumberFormat="1" applyFont="1" applyBorder="1" applyAlignment="1">
      <alignment horizontal="center"/>
    </xf>
    <xf numFmtId="0" fontId="10" fillId="0" borderId="0" xfId="0" applyFont="1" applyFill="1" applyBorder="1" applyAlignment="1">
      <alignment horizontal="center"/>
    </xf>
    <xf numFmtId="0" fontId="10" fillId="0" borderId="0" xfId="0" applyFont="1" applyBorder="1"/>
    <xf numFmtId="3" fontId="10" fillId="0" borderId="17" xfId="0" applyNumberFormat="1" applyFont="1" applyBorder="1" applyAlignment="1">
      <alignment horizontal="center"/>
    </xf>
    <xf numFmtId="3" fontId="10" fillId="0" borderId="0" xfId="0" applyNumberFormat="1" applyFont="1" applyFill="1" applyBorder="1" applyAlignment="1">
      <alignment horizontal="center"/>
    </xf>
    <xf numFmtId="3" fontId="11" fillId="0" borderId="0" xfId="0" applyNumberFormat="1" applyFont="1" applyFill="1" applyBorder="1" applyAlignment="1">
      <alignment horizontal="left"/>
    </xf>
    <xf numFmtId="0" fontId="4" fillId="2" borderId="18" xfId="0" applyFont="1" applyFill="1" applyBorder="1"/>
    <xf numFmtId="0" fontId="4" fillId="0" borderId="0" xfId="0" applyFont="1" applyBorder="1" applyAlignment="1">
      <alignment horizontal="center"/>
    </xf>
    <xf numFmtId="0" fontId="4" fillId="0" borderId="0" xfId="0" applyFont="1" applyFill="1" applyBorder="1"/>
    <xf numFmtId="4" fontId="4" fillId="0" borderId="0" xfId="0" applyNumberFormat="1" applyFont="1" applyFill="1" applyBorder="1" applyAlignment="1">
      <alignment horizontal="center"/>
    </xf>
    <xf numFmtId="0" fontId="8" fillId="0" borderId="0" xfId="0" applyFont="1" applyFill="1" applyBorder="1"/>
    <xf numFmtId="0" fontId="4" fillId="2" borderId="19" xfId="0" applyFont="1" applyFill="1" applyBorder="1"/>
    <xf numFmtId="0" fontId="4" fillId="2" borderId="20" xfId="0" applyFont="1" applyFill="1" applyBorder="1"/>
    <xf numFmtId="3" fontId="4" fillId="0" borderId="21" xfId="0" applyNumberFormat="1" applyFont="1" applyFill="1" applyBorder="1"/>
    <xf numFmtId="3" fontId="4" fillId="0" borderId="22" xfId="0" applyNumberFormat="1" applyFont="1" applyFill="1" applyBorder="1"/>
    <xf numFmtId="3" fontId="4" fillId="0" borderId="23" xfId="0" applyNumberFormat="1" applyFont="1" applyFill="1" applyBorder="1"/>
    <xf numFmtId="0" fontId="4" fillId="2" borderId="24" xfId="0" applyFont="1" applyFill="1" applyBorder="1"/>
    <xf numFmtId="3" fontId="4" fillId="0" borderId="25" xfId="0" applyNumberFormat="1" applyFont="1" applyFill="1" applyBorder="1"/>
    <xf numFmtId="3" fontId="4" fillId="0" borderId="26" xfId="0" applyNumberFormat="1" applyFont="1" applyFill="1" applyBorder="1"/>
    <xf numFmtId="3" fontId="4" fillId="0" borderId="27" xfId="0" applyNumberFormat="1" applyFont="1" applyFill="1" applyBorder="1"/>
    <xf numFmtId="0" fontId="4" fillId="2" borderId="28" xfId="0" applyFont="1" applyFill="1" applyBorder="1"/>
    <xf numFmtId="3" fontId="4" fillId="0" borderId="29" xfId="0" applyNumberFormat="1" applyFont="1" applyFill="1" applyBorder="1"/>
    <xf numFmtId="3" fontId="4" fillId="0" borderId="30" xfId="0" applyNumberFormat="1" applyFont="1" applyFill="1" applyBorder="1"/>
    <xf numFmtId="3" fontId="4" fillId="0" borderId="31" xfId="0" applyNumberFormat="1" applyFont="1" applyFill="1" applyBorder="1"/>
    <xf numFmtId="0" fontId="4" fillId="2" borderId="32" xfId="0" applyFont="1" applyFill="1" applyBorder="1"/>
    <xf numFmtId="3" fontId="4" fillId="0" borderId="0" xfId="0" applyNumberFormat="1" applyFont="1" applyFill="1" applyBorder="1"/>
    <xf numFmtId="0" fontId="4" fillId="2" borderId="16" xfId="0" applyFont="1" applyFill="1" applyBorder="1"/>
    <xf numFmtId="164" fontId="8" fillId="0" borderId="0" xfId="0" applyNumberFormat="1" applyFont="1" applyFill="1" applyBorder="1" applyAlignment="1">
      <alignment horizontal="center"/>
    </xf>
    <xf numFmtId="0" fontId="2" fillId="2" borderId="33" xfId="0" applyFont="1" applyFill="1" applyBorder="1" applyAlignment="1">
      <alignment horizontal="center"/>
    </xf>
    <xf numFmtId="3" fontId="4" fillId="0" borderId="34" xfId="0" applyNumberFormat="1" applyFont="1" applyFill="1" applyBorder="1" applyAlignment="1">
      <alignment horizontal="center"/>
    </xf>
    <xf numFmtId="3" fontId="4" fillId="0" borderId="22" xfId="0" applyNumberFormat="1" applyFont="1" applyFill="1" applyBorder="1" applyAlignment="1">
      <alignment horizontal="center"/>
    </xf>
    <xf numFmtId="3" fontId="4" fillId="0" borderId="35" xfId="0" applyNumberFormat="1" applyFont="1" applyFill="1" applyBorder="1" applyAlignment="1">
      <alignment horizontal="center"/>
    </xf>
    <xf numFmtId="4" fontId="4" fillId="0" borderId="21" xfId="0" applyNumberFormat="1" applyFont="1" applyFill="1" applyBorder="1" applyAlignment="1">
      <alignment horizontal="center"/>
    </xf>
    <xf numFmtId="4" fontId="4" fillId="0" borderId="22" xfId="0" applyNumberFormat="1" applyFont="1" applyFill="1" applyBorder="1" applyAlignment="1">
      <alignment horizontal="center"/>
    </xf>
    <xf numFmtId="4" fontId="4" fillId="0" borderId="20" xfId="0" applyNumberFormat="1" applyFont="1" applyFill="1" applyBorder="1" applyAlignment="1">
      <alignment horizontal="center"/>
    </xf>
    <xf numFmtId="3" fontId="4" fillId="0" borderId="36" xfId="0" applyNumberFormat="1" applyFont="1" applyFill="1" applyBorder="1" applyAlignment="1">
      <alignment horizontal="center"/>
    </xf>
    <xf numFmtId="3" fontId="4" fillId="0" borderId="26" xfId="0" applyNumberFormat="1" applyFont="1" applyFill="1" applyBorder="1" applyAlignment="1">
      <alignment horizontal="center"/>
    </xf>
    <xf numFmtId="3" fontId="4" fillId="0" borderId="37" xfId="0" applyNumberFormat="1" applyFont="1" applyFill="1" applyBorder="1" applyAlignment="1">
      <alignment horizontal="center"/>
    </xf>
    <xf numFmtId="4" fontId="4" fillId="0" borderId="25" xfId="0" applyNumberFormat="1" applyFont="1" applyFill="1" applyBorder="1" applyAlignment="1">
      <alignment horizontal="center"/>
    </xf>
    <xf numFmtId="4" fontId="4" fillId="0" borderId="26" xfId="0" applyNumberFormat="1" applyFont="1" applyFill="1" applyBorder="1" applyAlignment="1">
      <alignment horizontal="center"/>
    </xf>
    <xf numFmtId="4" fontId="4" fillId="0" borderId="24" xfId="0" applyNumberFormat="1" applyFont="1" applyFill="1" applyBorder="1" applyAlignment="1">
      <alignment horizontal="center"/>
    </xf>
    <xf numFmtId="0" fontId="4" fillId="0" borderId="38" xfId="0" applyFont="1" applyFill="1" applyBorder="1" applyAlignment="1">
      <alignment horizontal="center"/>
    </xf>
    <xf numFmtId="0" fontId="4" fillId="0" borderId="30" xfId="0" applyFont="1" applyFill="1" applyBorder="1" applyAlignment="1">
      <alignment horizontal="center"/>
    </xf>
    <xf numFmtId="0" fontId="4" fillId="0" borderId="39" xfId="0" applyFont="1" applyFill="1" applyBorder="1" applyAlignment="1">
      <alignment horizontal="center"/>
    </xf>
    <xf numFmtId="4" fontId="4" fillId="0" borderId="29" xfId="0" applyNumberFormat="1" applyFont="1" applyFill="1" applyBorder="1" applyAlignment="1">
      <alignment horizontal="center"/>
    </xf>
    <xf numFmtId="4" fontId="4" fillId="0" borderId="30" xfId="0" applyNumberFormat="1" applyFont="1" applyFill="1" applyBorder="1" applyAlignment="1">
      <alignment horizontal="center"/>
    </xf>
    <xf numFmtId="4" fontId="4" fillId="0" borderId="28" xfId="0" applyNumberFormat="1" applyFont="1" applyFill="1" applyBorder="1" applyAlignment="1">
      <alignment horizontal="center"/>
    </xf>
    <xf numFmtId="0" fontId="2" fillId="2" borderId="11" xfId="0" applyFont="1" applyFill="1" applyBorder="1"/>
    <xf numFmtId="3" fontId="4" fillId="2" borderId="6" xfId="0" applyNumberFormat="1" applyFont="1" applyFill="1" applyBorder="1" applyAlignment="1">
      <alignment horizontal="center"/>
    </xf>
    <xf numFmtId="3" fontId="4" fillId="2" borderId="7" xfId="0" applyNumberFormat="1" applyFont="1" applyFill="1" applyBorder="1" applyAlignment="1">
      <alignment horizontal="center"/>
    </xf>
    <xf numFmtId="3" fontId="4" fillId="2" borderId="8" xfId="0" applyNumberFormat="1" applyFont="1" applyFill="1" applyBorder="1" applyAlignment="1">
      <alignment horizontal="center"/>
    </xf>
    <xf numFmtId="0" fontId="2" fillId="2" borderId="33" xfId="0" applyFont="1" applyFill="1" applyBorder="1"/>
    <xf numFmtId="4" fontId="2" fillId="2" borderId="6" xfId="0" applyNumberFormat="1" applyFont="1" applyFill="1" applyBorder="1" applyAlignment="1">
      <alignment horizontal="center"/>
    </xf>
    <xf numFmtId="4" fontId="2" fillId="2" borderId="7" xfId="0" applyNumberFormat="1" applyFont="1" applyFill="1" applyBorder="1" applyAlignment="1">
      <alignment horizontal="center"/>
    </xf>
    <xf numFmtId="4" fontId="2" fillId="2" borderId="33" xfId="0" applyNumberFormat="1" applyFont="1" applyFill="1" applyBorder="1" applyAlignment="1">
      <alignment horizontal="center"/>
    </xf>
    <xf numFmtId="0" fontId="2" fillId="0" borderId="0" xfId="0" applyFont="1" applyFill="1" applyBorder="1"/>
    <xf numFmtId="4" fontId="2" fillId="0" borderId="0" xfId="0" applyNumberFormat="1" applyFont="1" applyFill="1" applyBorder="1" applyAlignment="1">
      <alignment horizontal="center"/>
    </xf>
    <xf numFmtId="0" fontId="4" fillId="0" borderId="2" xfId="0" applyFont="1" applyFill="1" applyBorder="1"/>
    <xf numFmtId="0" fontId="4" fillId="0" borderId="0" xfId="0" applyFont="1" applyBorder="1" applyAlignment="1">
      <alignment horizontal="left" vertical="center"/>
    </xf>
    <xf numFmtId="165" fontId="4" fillId="0" borderId="0" xfId="0" applyNumberFormat="1" applyFont="1" applyBorder="1" applyAlignment="1">
      <alignment horizontal="center" vertical="center"/>
    </xf>
    <xf numFmtId="165" fontId="4" fillId="0" borderId="0" xfId="0" applyNumberFormat="1" applyFont="1" applyBorder="1" applyAlignment="1">
      <alignment horizontal="center"/>
    </xf>
    <xf numFmtId="0" fontId="8" fillId="0" borderId="0" xfId="0" applyFont="1" applyFill="1" applyBorder="1" applyAlignment="1">
      <alignment horizontal="right"/>
    </xf>
    <xf numFmtId="0" fontId="4" fillId="0" borderId="10" xfId="0" applyFont="1" applyFill="1" applyBorder="1"/>
    <xf numFmtId="3" fontId="4" fillId="0" borderId="0" xfId="0" applyNumberFormat="1" applyFont="1" applyFill="1" applyBorder="1" applyAlignment="1">
      <alignment horizontal="center"/>
    </xf>
    <xf numFmtId="0" fontId="4" fillId="3" borderId="8" xfId="0" applyFont="1" applyFill="1" applyBorder="1"/>
    <xf numFmtId="0" fontId="2" fillId="2" borderId="40" xfId="0" applyFont="1" applyFill="1" applyBorder="1" applyAlignment="1">
      <alignment horizontal="center"/>
    </xf>
    <xf numFmtId="4" fontId="4" fillId="0" borderId="6" xfId="0" applyNumberFormat="1" applyFont="1" applyFill="1" applyBorder="1" applyAlignment="1">
      <alignment horizontal="center"/>
    </xf>
    <xf numFmtId="4" fontId="4" fillId="0" borderId="7" xfId="0" applyNumberFormat="1" applyFont="1" applyFill="1" applyBorder="1" applyAlignment="1">
      <alignment horizontal="center"/>
    </xf>
    <xf numFmtId="4" fontId="4" fillId="0" borderId="33" xfId="0" applyNumberFormat="1" applyFont="1" applyFill="1" applyBorder="1" applyAlignment="1">
      <alignment horizontal="center"/>
    </xf>
    <xf numFmtId="4" fontId="2" fillId="0" borderId="10" xfId="0" applyNumberFormat="1" applyFont="1" applyFill="1" applyBorder="1" applyAlignment="1">
      <alignment horizontal="center"/>
    </xf>
    <xf numFmtId="0" fontId="2" fillId="0" borderId="0" xfId="0" applyFont="1" applyBorder="1"/>
    <xf numFmtId="3" fontId="10" fillId="0" borderId="41" xfId="0" applyNumberFormat="1" applyFont="1" applyFill="1" applyBorder="1" applyAlignment="1">
      <alignment horizontal="center"/>
    </xf>
    <xf numFmtId="0" fontId="10" fillId="0" borderId="41" xfId="0" applyFont="1" applyFill="1" applyBorder="1" applyAlignment="1">
      <alignment horizontal="center"/>
    </xf>
    <xf numFmtId="4" fontId="4" fillId="0" borderId="0" xfId="0" applyNumberFormat="1" applyFont="1" applyBorder="1" applyAlignment="1">
      <alignment horizontal="center"/>
    </xf>
    <xf numFmtId="0" fontId="2" fillId="0" borderId="0" xfId="0" applyFont="1" applyFill="1" applyBorder="1" applyAlignment="1">
      <alignment horizontal="center"/>
    </xf>
    <xf numFmtId="3" fontId="4" fillId="3" borderId="36" xfId="0" applyNumberFormat="1" applyFont="1" applyFill="1" applyBorder="1" applyAlignment="1">
      <alignment horizontal="center"/>
    </xf>
    <xf numFmtId="166" fontId="4" fillId="0" borderId="25" xfId="0" applyNumberFormat="1" applyFont="1" applyFill="1" applyBorder="1"/>
    <xf numFmtId="166" fontId="4" fillId="0" borderId="26" xfId="0" applyNumberFormat="1" applyFont="1" applyFill="1" applyBorder="1"/>
    <xf numFmtId="166" fontId="4" fillId="0" borderId="29" xfId="0" applyNumberFormat="1" applyFont="1" applyFill="1" applyBorder="1"/>
    <xf numFmtId="166" fontId="4" fillId="0" borderId="30" xfId="0" applyNumberFormat="1" applyFont="1" applyFill="1" applyBorder="1"/>
    <xf numFmtId="4" fontId="4" fillId="0" borderId="25" xfId="0" applyNumberFormat="1" applyFont="1" applyFill="1" applyBorder="1"/>
    <xf numFmtId="4" fontId="4" fillId="0" borderId="26" xfId="0" applyNumberFormat="1" applyFont="1" applyFill="1" applyBorder="1"/>
    <xf numFmtId="0" fontId="12" fillId="0" borderId="0" xfId="0" applyFont="1"/>
    <xf numFmtId="0" fontId="8" fillId="0" borderId="0" xfId="0" applyFont="1" applyFill="1" applyBorder="1" applyAlignment="1">
      <alignment horizontal="right" vertical="center"/>
    </xf>
    <xf numFmtId="3" fontId="8" fillId="0" borderId="0" xfId="0" applyNumberFormat="1" applyFont="1" applyFill="1" applyBorder="1" applyAlignment="1">
      <alignment horizontal="center"/>
    </xf>
    <xf numFmtId="0" fontId="9" fillId="0" borderId="0" xfId="0" applyFont="1" applyBorder="1" applyAlignment="1">
      <alignment horizontal="left"/>
    </xf>
    <xf numFmtId="0" fontId="12" fillId="0" borderId="2" xfId="0" applyFont="1" applyBorder="1"/>
    <xf numFmtId="4" fontId="4" fillId="0" borderId="2" xfId="0" applyNumberFormat="1" applyFont="1" applyBorder="1" applyAlignment="1">
      <alignment horizontal="center"/>
    </xf>
    <xf numFmtId="0" fontId="4" fillId="0" borderId="2" xfId="0" applyFont="1" applyBorder="1" applyAlignment="1">
      <alignment horizontal="center"/>
    </xf>
    <xf numFmtId="0" fontId="13" fillId="0" borderId="4" xfId="0" applyFont="1" applyBorder="1"/>
    <xf numFmtId="3" fontId="4" fillId="3" borderId="20" xfId="0" applyNumberFormat="1" applyFont="1" applyFill="1" applyBorder="1" applyAlignment="1">
      <alignment horizontal="center"/>
    </xf>
    <xf numFmtId="3" fontId="4" fillId="3" borderId="24" xfId="0" applyNumberFormat="1" applyFont="1" applyFill="1" applyBorder="1" applyAlignment="1">
      <alignment horizontal="center"/>
    </xf>
    <xf numFmtId="0" fontId="4" fillId="3" borderId="28" xfId="0" applyFont="1" applyFill="1" applyBorder="1" applyAlignment="1">
      <alignment horizontal="center"/>
    </xf>
    <xf numFmtId="3" fontId="4" fillId="2" borderId="33" xfId="0" applyNumberFormat="1" applyFont="1" applyFill="1" applyBorder="1" applyAlignment="1">
      <alignment horizontal="center"/>
    </xf>
    <xf numFmtId="0" fontId="2" fillId="0" borderId="0" xfId="0" applyFont="1" applyBorder="1" applyAlignment="1">
      <alignment horizontal="left"/>
    </xf>
    <xf numFmtId="0" fontId="14" fillId="0" borderId="0" xfId="0" applyFont="1"/>
    <xf numFmtId="0" fontId="17" fillId="0" borderId="0" xfId="0" applyFont="1"/>
    <xf numFmtId="0" fontId="18" fillId="0" borderId="0" xfId="0" applyFont="1"/>
    <xf numFmtId="4" fontId="2" fillId="0" borderId="4" xfId="0" applyNumberFormat="1" applyFont="1" applyFill="1" applyBorder="1" applyAlignment="1">
      <alignment horizontal="center"/>
    </xf>
    <xf numFmtId="0" fontId="4" fillId="0" borderId="4" xfId="0" applyFont="1" applyBorder="1" applyAlignment="1">
      <alignment horizontal="left" vertical="center"/>
    </xf>
    <xf numFmtId="4" fontId="4" fillId="0" borderId="19" xfId="0" applyNumberFormat="1" applyFont="1" applyFill="1" applyBorder="1" applyAlignment="1">
      <alignment horizontal="center"/>
    </xf>
    <xf numFmtId="0" fontId="19" fillId="2" borderId="6" xfId="0" applyFont="1" applyFill="1" applyBorder="1" applyAlignment="1">
      <alignment horizontal="center"/>
    </xf>
    <xf numFmtId="0" fontId="19" fillId="2" borderId="7" xfId="0" applyFont="1" applyFill="1" applyBorder="1" applyAlignment="1">
      <alignment horizontal="center"/>
    </xf>
    <xf numFmtId="0" fontId="19" fillId="2" borderId="8" xfId="0" applyFont="1" applyFill="1" applyBorder="1" applyAlignment="1">
      <alignment horizontal="center"/>
    </xf>
    <xf numFmtId="0" fontId="4" fillId="3" borderId="6" xfId="0" applyFont="1" applyFill="1" applyBorder="1"/>
    <xf numFmtId="0" fontId="4" fillId="3" borderId="7" xfId="0" applyFont="1" applyFill="1" applyBorder="1"/>
    <xf numFmtId="4" fontId="4" fillId="0" borderId="20" xfId="0" applyNumberFormat="1" applyFont="1" applyBorder="1" applyAlignment="1">
      <alignment horizontal="center"/>
    </xf>
    <xf numFmtId="0" fontId="2" fillId="0" borderId="2" xfId="0" applyFont="1" applyFill="1" applyBorder="1"/>
    <xf numFmtId="4" fontId="2" fillId="0" borderId="2" xfId="0" applyNumberFormat="1" applyFont="1" applyFill="1" applyBorder="1" applyAlignment="1">
      <alignment horizontal="center"/>
    </xf>
    <xf numFmtId="4" fontId="4" fillId="0" borderId="18" xfId="0" applyNumberFormat="1" applyFont="1" applyFill="1" applyBorder="1" applyAlignment="1">
      <alignment horizontal="center"/>
    </xf>
    <xf numFmtId="165" fontId="4" fillId="0" borderId="36" xfId="0" applyNumberFormat="1" applyFont="1" applyFill="1" applyBorder="1" applyAlignment="1">
      <alignment horizontal="center"/>
    </xf>
    <xf numFmtId="4" fontId="4" fillId="0" borderId="42" xfId="0" applyNumberFormat="1" applyFont="1" applyFill="1" applyBorder="1" applyAlignment="1">
      <alignment horizontal="center"/>
    </xf>
    <xf numFmtId="0" fontId="2" fillId="2" borderId="18" xfId="0" applyFont="1" applyFill="1" applyBorder="1" applyAlignment="1">
      <alignment horizontal="center"/>
    </xf>
    <xf numFmtId="0" fontId="2" fillId="3" borderId="16" xfId="0" applyFont="1" applyFill="1" applyBorder="1" applyAlignment="1">
      <alignment horizontal="center"/>
    </xf>
    <xf numFmtId="0" fontId="2" fillId="2" borderId="43" xfId="0" applyFont="1" applyFill="1" applyBorder="1" applyAlignment="1">
      <alignment horizontal="center"/>
    </xf>
    <xf numFmtId="0" fontId="2" fillId="2" borderId="44" xfId="0" applyFont="1" applyFill="1" applyBorder="1" applyAlignment="1">
      <alignment horizontal="center"/>
    </xf>
    <xf numFmtId="0" fontId="2" fillId="2" borderId="45" xfId="0" applyFont="1" applyFill="1" applyBorder="1" applyAlignment="1">
      <alignment horizontal="center"/>
    </xf>
    <xf numFmtId="0" fontId="4" fillId="3" borderId="13" xfId="0" applyFont="1" applyFill="1" applyBorder="1" applyAlignment="1">
      <alignment horizontal="center"/>
    </xf>
    <xf numFmtId="0" fontId="4" fillId="3" borderId="14" xfId="0" applyFont="1" applyFill="1" applyBorder="1" applyAlignment="1">
      <alignment horizontal="center"/>
    </xf>
    <xf numFmtId="0" fontId="4" fillId="3" borderId="17" xfId="0" applyFont="1" applyFill="1" applyBorder="1" applyAlignment="1">
      <alignment horizontal="center"/>
    </xf>
    <xf numFmtId="4" fontId="10" fillId="0" borderId="0" xfId="0" applyNumberFormat="1" applyFont="1" applyFill="1" applyBorder="1" applyAlignment="1">
      <alignment horizontal="center"/>
    </xf>
    <xf numFmtId="2" fontId="10" fillId="0" borderId="0" xfId="0" applyNumberFormat="1" applyFont="1" applyFill="1" applyBorder="1" applyAlignment="1">
      <alignment horizontal="center"/>
    </xf>
    <xf numFmtId="4" fontId="10" fillId="0" borderId="43" xfId="0" applyNumberFormat="1" applyFont="1" applyFill="1" applyBorder="1" applyAlignment="1">
      <alignment horizontal="center"/>
    </xf>
    <xf numFmtId="4" fontId="10" fillId="0" borderId="44" xfId="0" applyNumberFormat="1" applyFont="1" applyFill="1" applyBorder="1" applyAlignment="1">
      <alignment horizontal="center"/>
    </xf>
    <xf numFmtId="3" fontId="10" fillId="0" borderId="45" xfId="0" applyNumberFormat="1" applyFont="1" applyBorder="1" applyAlignment="1">
      <alignment horizontal="center"/>
    </xf>
    <xf numFmtId="166" fontId="4" fillId="0" borderId="22" xfId="0" applyNumberFormat="1" applyFont="1" applyFill="1" applyBorder="1" applyAlignment="1">
      <alignment horizontal="center"/>
    </xf>
    <xf numFmtId="166" fontId="4" fillId="0" borderId="26" xfId="0" applyNumberFormat="1" applyFont="1" applyFill="1" applyBorder="1" applyAlignment="1">
      <alignment horizontal="center"/>
    </xf>
    <xf numFmtId="166" fontId="4" fillId="0" borderId="30" xfId="0" applyNumberFormat="1" applyFont="1" applyFill="1" applyBorder="1" applyAlignment="1">
      <alignment horizontal="center"/>
    </xf>
    <xf numFmtId="3" fontId="10" fillId="3" borderId="43" xfId="0" applyNumberFormat="1" applyFont="1" applyFill="1" applyBorder="1" applyAlignment="1">
      <alignment horizontal="center"/>
    </xf>
    <xf numFmtId="3" fontId="10" fillId="3" borderId="44" xfId="0" applyNumberFormat="1" applyFont="1" applyFill="1" applyBorder="1" applyAlignment="1">
      <alignment horizontal="center"/>
    </xf>
    <xf numFmtId="0" fontId="10" fillId="3" borderId="44" xfId="0" applyFont="1" applyFill="1" applyBorder="1" applyAlignment="1">
      <alignment horizontal="center"/>
    </xf>
    <xf numFmtId="0" fontId="10" fillId="3" borderId="49" xfId="0" applyFont="1" applyFill="1" applyBorder="1" applyAlignment="1">
      <alignment horizontal="center"/>
    </xf>
    <xf numFmtId="3" fontId="10" fillId="0" borderId="18" xfId="0" applyNumberFormat="1" applyFont="1" applyBorder="1" applyAlignment="1">
      <alignment horizontal="center"/>
    </xf>
    <xf numFmtId="3" fontId="10" fillId="0" borderId="43" xfId="0" applyNumberFormat="1" applyFont="1" applyFill="1" applyBorder="1" applyAlignment="1">
      <alignment horizontal="center"/>
    </xf>
    <xf numFmtId="3" fontId="10" fillId="0" borderId="44" xfId="0" applyNumberFormat="1" applyFont="1" applyFill="1" applyBorder="1" applyAlignment="1">
      <alignment horizontal="center"/>
    </xf>
    <xf numFmtId="0" fontId="4" fillId="0" borderId="4" xfId="0" applyFont="1" applyFill="1" applyBorder="1"/>
    <xf numFmtId="0" fontId="2"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2" fillId="0" borderId="4" xfId="0" applyFont="1" applyFill="1" applyBorder="1" applyAlignment="1">
      <alignment vertical="center" wrapText="1"/>
    </xf>
    <xf numFmtId="0" fontId="2" fillId="0" borderId="4" xfId="0" applyFont="1" applyFill="1" applyBorder="1" applyAlignment="1">
      <alignment horizontal="center" vertical="center" wrapText="1"/>
    </xf>
    <xf numFmtId="4" fontId="10" fillId="0" borderId="4" xfId="0" applyNumberFormat="1" applyFont="1" applyFill="1" applyBorder="1" applyAlignment="1">
      <alignment horizontal="center"/>
    </xf>
    <xf numFmtId="4" fontId="4" fillId="0" borderId="40" xfId="0" applyNumberFormat="1" applyFont="1" applyFill="1" applyBorder="1" applyAlignment="1">
      <alignment horizontal="center"/>
    </xf>
    <xf numFmtId="3" fontId="4" fillId="0" borderId="4" xfId="0" applyNumberFormat="1" applyFont="1" applyFill="1" applyBorder="1"/>
    <xf numFmtId="0" fontId="4" fillId="2" borderId="34" xfId="0" applyFont="1" applyFill="1" applyBorder="1"/>
    <xf numFmtId="0" fontId="4" fillId="2" borderId="36" xfId="0" applyFont="1" applyFill="1" applyBorder="1"/>
    <xf numFmtId="0" fontId="4" fillId="2" borderId="38" xfId="0" applyFont="1" applyFill="1" applyBorder="1"/>
    <xf numFmtId="3" fontId="4" fillId="0" borderId="13" xfId="0" applyNumberFormat="1" applyFont="1" applyFill="1" applyBorder="1" applyAlignment="1"/>
    <xf numFmtId="3" fontId="4" fillId="0" borderId="14" xfId="0" applyNumberFormat="1" applyFont="1" applyFill="1" applyBorder="1" applyAlignment="1"/>
    <xf numFmtId="3" fontId="4" fillId="0" borderId="17" xfId="0" applyNumberFormat="1" applyFont="1" applyFill="1" applyBorder="1" applyAlignment="1"/>
    <xf numFmtId="4" fontId="4" fillId="0" borderId="23" xfId="0" applyNumberFormat="1" applyFont="1" applyFill="1" applyBorder="1" applyAlignment="1">
      <alignment horizontal="center"/>
    </xf>
    <xf numFmtId="4" fontId="4" fillId="0" borderId="27" xfId="0" applyNumberFormat="1" applyFont="1" applyFill="1" applyBorder="1" applyAlignment="1">
      <alignment horizontal="center"/>
    </xf>
    <xf numFmtId="4" fontId="4" fillId="0" borderId="31" xfId="0" applyNumberFormat="1" applyFont="1" applyFill="1" applyBorder="1" applyAlignment="1">
      <alignment horizontal="center"/>
    </xf>
    <xf numFmtId="0" fontId="2" fillId="0" borderId="10" xfId="0" applyFont="1" applyFill="1" applyBorder="1"/>
    <xf numFmtId="4" fontId="2" fillId="0" borderId="51" xfId="0" applyNumberFormat="1" applyFont="1" applyFill="1" applyBorder="1" applyAlignment="1">
      <alignment horizontal="center"/>
    </xf>
    <xf numFmtId="3" fontId="4" fillId="0" borderId="24" xfId="0" applyNumberFormat="1" applyFont="1" applyFill="1" applyBorder="1"/>
    <xf numFmtId="3" fontId="4" fillId="0" borderId="11" xfId="0" applyNumberFormat="1" applyFont="1" applyFill="1" applyBorder="1" applyAlignment="1">
      <alignment horizontal="center"/>
    </xf>
    <xf numFmtId="3" fontId="4" fillId="0" borderId="33" xfId="0" applyNumberFormat="1" applyFont="1" applyFill="1" applyBorder="1" applyAlignment="1">
      <alignment horizontal="center"/>
    </xf>
    <xf numFmtId="0" fontId="2" fillId="2" borderId="47" xfId="0" applyFont="1" applyFill="1" applyBorder="1" applyAlignment="1">
      <alignment horizontal="center"/>
    </xf>
    <xf numFmtId="0" fontId="2" fillId="2" borderId="46" xfId="0" applyFont="1" applyFill="1" applyBorder="1" applyAlignment="1">
      <alignment horizontal="center"/>
    </xf>
    <xf numFmtId="0" fontId="2" fillId="2" borderId="48" xfId="0" applyFont="1" applyFill="1" applyBorder="1" applyAlignment="1">
      <alignment horizontal="center"/>
    </xf>
    <xf numFmtId="0" fontId="4" fillId="0" borderId="34" xfId="0" applyFont="1" applyBorder="1"/>
    <xf numFmtId="0" fontId="8" fillId="0" borderId="41" xfId="0" applyFont="1" applyBorder="1"/>
    <xf numFmtId="0" fontId="4" fillId="0" borderId="41" xfId="0" applyFont="1" applyBorder="1"/>
    <xf numFmtId="0" fontId="4" fillId="0" borderId="35" xfId="0" applyFont="1" applyBorder="1"/>
    <xf numFmtId="0" fontId="4" fillId="0" borderId="36" xfId="0" applyFont="1" applyBorder="1"/>
    <xf numFmtId="0" fontId="4" fillId="0" borderId="37" xfId="0" applyFont="1" applyBorder="1"/>
    <xf numFmtId="0" fontId="4" fillId="0" borderId="38" xfId="0" applyFont="1" applyBorder="1"/>
    <xf numFmtId="0" fontId="8" fillId="0" borderId="42" xfId="0" applyFont="1" applyBorder="1"/>
    <xf numFmtId="0" fontId="4" fillId="0" borderId="42" xfId="0" applyFont="1" applyBorder="1"/>
    <xf numFmtId="0" fontId="4" fillId="0" borderId="39" xfId="0" applyFont="1" applyBorder="1"/>
    <xf numFmtId="4" fontId="4" fillId="3" borderId="47" xfId="0" applyNumberFormat="1" applyFont="1" applyFill="1" applyBorder="1" applyAlignment="1">
      <alignment horizontal="center"/>
    </xf>
    <xf numFmtId="4" fontId="4" fillId="0" borderId="47" xfId="0" applyNumberFormat="1" applyFont="1" applyBorder="1" applyAlignment="1">
      <alignment horizontal="center"/>
    </xf>
    <xf numFmtId="4" fontId="4" fillId="5" borderId="47" xfId="0" applyNumberFormat="1" applyFont="1" applyFill="1" applyBorder="1" applyAlignment="1">
      <alignment horizontal="center"/>
    </xf>
    <xf numFmtId="3" fontId="2" fillId="0" borderId="7" xfId="0" applyNumberFormat="1" applyFont="1" applyFill="1" applyBorder="1" applyAlignment="1">
      <alignment horizontal="center"/>
    </xf>
    <xf numFmtId="3" fontId="2" fillId="0" borderId="33" xfId="0" applyNumberFormat="1" applyFont="1" applyFill="1" applyBorder="1" applyAlignment="1">
      <alignment horizontal="center"/>
    </xf>
    <xf numFmtId="3" fontId="21" fillId="4" borderId="33" xfId="0" applyNumberFormat="1" applyFont="1" applyFill="1" applyBorder="1" applyAlignment="1">
      <alignment horizontal="center"/>
    </xf>
    <xf numFmtId="0" fontId="4" fillId="0" borderId="0" xfId="0" applyFont="1" applyAlignment="1"/>
    <xf numFmtId="0" fontId="4" fillId="0" borderId="1" xfId="0" applyFont="1" applyBorder="1" applyAlignment="1"/>
    <xf numFmtId="0" fontId="4" fillId="0" borderId="4" xfId="0" applyFont="1" applyBorder="1" applyAlignment="1"/>
    <xf numFmtId="0" fontId="4" fillId="0" borderId="9" xfId="0" applyFont="1" applyBorder="1" applyAlignment="1"/>
    <xf numFmtId="0" fontId="4" fillId="0" borderId="0" xfId="0" applyFont="1" applyBorder="1" applyAlignment="1"/>
    <xf numFmtId="0" fontId="4" fillId="0" borderId="2" xfId="0" applyFont="1" applyBorder="1" applyAlignment="1"/>
    <xf numFmtId="0" fontId="4" fillId="0" borderId="34" xfId="0" applyFont="1" applyBorder="1" applyAlignment="1"/>
    <xf numFmtId="0" fontId="4" fillId="0" borderId="36" xfId="0" applyFont="1" applyBorder="1" applyAlignment="1"/>
    <xf numFmtId="0" fontId="4" fillId="0" borderId="38" xfId="0" applyFont="1" applyBorder="1" applyAlignment="1"/>
    <xf numFmtId="3" fontId="4" fillId="3" borderId="13" xfId="0" applyNumberFormat="1" applyFont="1" applyFill="1" applyBorder="1" applyAlignment="1">
      <alignment horizontal="center"/>
    </xf>
    <xf numFmtId="3" fontId="4" fillId="3" borderId="14" xfId="0" applyNumberFormat="1" applyFont="1" applyFill="1" applyBorder="1" applyAlignment="1">
      <alignment horizontal="center"/>
    </xf>
    <xf numFmtId="3" fontId="4" fillId="3" borderId="17" xfId="0" applyNumberFormat="1" applyFont="1" applyFill="1" applyBorder="1" applyAlignment="1">
      <alignment horizontal="center"/>
    </xf>
    <xf numFmtId="3" fontId="2" fillId="3" borderId="16" xfId="0" applyNumberFormat="1" applyFont="1" applyFill="1" applyBorder="1" applyAlignment="1">
      <alignment horizontal="center"/>
    </xf>
    <xf numFmtId="0" fontId="23" fillId="0" borderId="0" xfId="0" applyFont="1"/>
    <xf numFmtId="0" fontId="25" fillId="0" borderId="0" xfId="0" applyFont="1"/>
    <xf numFmtId="3" fontId="4" fillId="0" borderId="47" xfId="0" applyNumberFormat="1" applyFont="1" applyFill="1" applyBorder="1" applyAlignment="1">
      <alignment horizontal="center"/>
    </xf>
    <xf numFmtId="4" fontId="4" fillId="0" borderId="47" xfId="0" applyNumberFormat="1" applyFont="1" applyBorder="1" applyAlignment="1">
      <alignment horizontal="left"/>
    </xf>
    <xf numFmtId="0" fontId="26" fillId="0" borderId="0" xfId="0" applyFont="1"/>
    <xf numFmtId="0" fontId="27" fillId="0" borderId="0" xfId="0" applyFont="1"/>
    <xf numFmtId="0" fontId="28" fillId="0" borderId="0" xfId="0" applyFont="1"/>
    <xf numFmtId="0" fontId="26" fillId="0" borderId="0" xfId="0" applyFont="1" applyAlignment="1">
      <alignment wrapText="1"/>
    </xf>
    <xf numFmtId="0" fontId="14" fillId="0" borderId="0" xfId="0" applyFont="1" applyAlignment="1">
      <alignment wrapText="1"/>
    </xf>
    <xf numFmtId="0" fontId="24" fillId="0" borderId="0" xfId="0" applyFont="1" applyBorder="1"/>
    <xf numFmtId="166" fontId="4" fillId="0" borderId="47" xfId="0" applyNumberFormat="1" applyFont="1" applyBorder="1" applyAlignment="1">
      <alignment horizontal="center"/>
    </xf>
    <xf numFmtId="166" fontId="4" fillId="5" borderId="47" xfId="0" applyNumberFormat="1" applyFont="1" applyFill="1" applyBorder="1" applyAlignment="1">
      <alignment horizontal="center"/>
    </xf>
    <xf numFmtId="0" fontId="4" fillId="0" borderId="39" xfId="0" applyFont="1" applyBorder="1" applyAlignment="1">
      <alignment horizontal="center"/>
    </xf>
    <xf numFmtId="4" fontId="4" fillId="3" borderId="46" xfId="0" applyNumberFormat="1" applyFont="1" applyFill="1" applyBorder="1" applyAlignment="1">
      <alignment horizontal="center"/>
    </xf>
    <xf numFmtId="4" fontId="4" fillId="0" borderId="48" xfId="0" applyNumberFormat="1" applyFont="1" applyBorder="1" applyAlignment="1">
      <alignment horizontal="center"/>
    </xf>
    <xf numFmtId="4" fontId="4" fillId="0" borderId="46" xfId="0" applyNumberFormat="1" applyFont="1" applyBorder="1" applyAlignment="1">
      <alignment horizontal="center"/>
    </xf>
    <xf numFmtId="4" fontId="4" fillId="5" borderId="48" xfId="0" applyNumberFormat="1" applyFont="1" applyFill="1" applyBorder="1" applyAlignment="1">
      <alignment horizontal="center"/>
    </xf>
    <xf numFmtId="4" fontId="4" fillId="0" borderId="13" xfId="0" applyNumberFormat="1" applyFont="1" applyBorder="1" applyAlignment="1">
      <alignment horizontal="center"/>
    </xf>
    <xf numFmtId="0" fontId="2" fillId="2" borderId="47" xfId="0" applyFont="1" applyFill="1" applyBorder="1" applyAlignment="1">
      <alignment horizontal="center" vertical="center" wrapText="1"/>
    </xf>
    <xf numFmtId="4" fontId="4" fillId="0" borderId="50" xfId="0" applyNumberFormat="1" applyFont="1" applyBorder="1" applyAlignment="1">
      <alignment horizontal="left"/>
    </xf>
    <xf numFmtId="4" fontId="4" fillId="0" borderId="63" xfId="0" applyNumberFormat="1" applyFont="1" applyBorder="1" applyAlignment="1">
      <alignment horizontal="center"/>
    </xf>
    <xf numFmtId="165" fontId="4" fillId="0" borderId="0" xfId="0" applyNumberFormat="1" applyFont="1" applyFill="1" applyBorder="1" applyAlignment="1">
      <alignment horizontal="center"/>
    </xf>
    <xf numFmtId="9" fontId="4" fillId="6" borderId="18" xfId="1" applyFont="1" applyFill="1" applyBorder="1" applyAlignment="1">
      <alignment horizontal="center"/>
    </xf>
    <xf numFmtId="9" fontId="4" fillId="6" borderId="19" xfId="1" applyFont="1" applyFill="1" applyBorder="1" applyAlignment="1">
      <alignment horizontal="center"/>
    </xf>
    <xf numFmtId="9" fontId="4" fillId="6" borderId="16" xfId="1" applyFont="1" applyFill="1" applyBorder="1" applyAlignment="1">
      <alignment horizontal="center"/>
    </xf>
    <xf numFmtId="0" fontId="14" fillId="2" borderId="0" xfId="0" applyFont="1" applyFill="1" applyBorder="1" applyAlignment="1">
      <alignment horizontal="left"/>
    </xf>
    <xf numFmtId="0" fontId="2" fillId="0" borderId="0" xfId="0" applyFont="1" applyBorder="1" applyAlignment="1">
      <alignment horizontal="center"/>
    </xf>
    <xf numFmtId="0" fontId="14" fillId="3" borderId="0" xfId="0" applyFont="1" applyFill="1" applyBorder="1" applyAlignment="1">
      <alignment horizontal="left"/>
    </xf>
    <xf numFmtId="0" fontId="14" fillId="7" borderId="0" xfId="0" applyFont="1" applyFill="1" applyBorder="1" applyAlignment="1">
      <alignment horizontal="left"/>
    </xf>
    <xf numFmtId="4" fontId="4" fillId="6" borderId="50" xfId="0" applyNumberFormat="1" applyFont="1" applyFill="1" applyBorder="1" applyAlignment="1">
      <alignment horizontal="center"/>
    </xf>
    <xf numFmtId="4" fontId="4" fillId="6" borderId="33" xfId="0" applyNumberFormat="1" applyFont="1" applyFill="1" applyBorder="1" applyAlignment="1">
      <alignment horizontal="center"/>
    </xf>
    <xf numFmtId="0" fontId="10" fillId="6" borderId="18" xfId="0" applyFont="1" applyFill="1" applyBorder="1" applyAlignment="1">
      <alignment horizontal="center"/>
    </xf>
    <xf numFmtId="0" fontId="2" fillId="2" borderId="43" xfId="0" applyFont="1" applyFill="1" applyBorder="1" applyAlignment="1">
      <alignment horizontal="center"/>
    </xf>
    <xf numFmtId="0" fontId="2" fillId="2" borderId="44" xfId="0" applyFont="1" applyFill="1" applyBorder="1" applyAlignment="1">
      <alignment horizontal="center"/>
    </xf>
    <xf numFmtId="0" fontId="2" fillId="2" borderId="45" xfId="0" applyFont="1" applyFill="1" applyBorder="1" applyAlignment="1">
      <alignment horizontal="center"/>
    </xf>
    <xf numFmtId="1" fontId="4" fillId="6" borderId="32" xfId="1" applyNumberFormat="1" applyFont="1" applyFill="1" applyBorder="1" applyAlignment="1">
      <alignment horizontal="center"/>
    </xf>
    <xf numFmtId="1" fontId="4" fillId="6" borderId="16" xfId="1" applyNumberFormat="1" applyFont="1" applyFill="1" applyBorder="1" applyAlignment="1">
      <alignment horizontal="center"/>
    </xf>
    <xf numFmtId="0" fontId="8" fillId="0" borderId="0" xfId="0" applyFont="1" applyFill="1" applyBorder="1" applyAlignment="1">
      <alignment wrapText="1"/>
    </xf>
    <xf numFmtId="0" fontId="0" fillId="0" borderId="0" xfId="0" applyAlignment="1">
      <alignment wrapText="1"/>
    </xf>
    <xf numFmtId="0" fontId="2" fillId="2" borderId="15" xfId="0" applyFont="1" applyFill="1" applyBorder="1" applyAlignment="1">
      <alignment horizontal="center" vertical="center" wrapText="1"/>
    </xf>
    <xf numFmtId="0" fontId="2" fillId="2" borderId="52"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4"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63" xfId="0" applyFont="1" applyFill="1" applyBorder="1" applyAlignment="1">
      <alignment horizontal="center" vertical="center" wrapText="1"/>
    </xf>
    <xf numFmtId="0" fontId="2" fillId="2" borderId="64" xfId="0" applyFont="1" applyFill="1" applyBorder="1" applyAlignment="1">
      <alignment horizontal="center" vertical="center" wrapText="1"/>
    </xf>
    <xf numFmtId="0" fontId="2" fillId="2" borderId="62" xfId="0" applyFont="1" applyFill="1" applyBorder="1" applyAlignment="1">
      <alignment horizontal="center" vertical="center" wrapText="1"/>
    </xf>
    <xf numFmtId="0" fontId="2" fillId="2" borderId="59" xfId="0" applyFont="1" applyFill="1" applyBorder="1" applyAlignment="1">
      <alignment horizontal="center" vertical="center" wrapText="1"/>
    </xf>
    <xf numFmtId="0" fontId="2" fillId="2" borderId="55" xfId="0" applyFont="1" applyFill="1" applyBorder="1" applyAlignment="1">
      <alignment horizontal="center" vertical="center" wrapText="1"/>
    </xf>
    <xf numFmtId="0" fontId="2" fillId="2" borderId="60" xfId="0" applyFont="1" applyFill="1" applyBorder="1" applyAlignment="1">
      <alignment horizontal="center" vertical="center" wrapText="1"/>
    </xf>
    <xf numFmtId="0" fontId="2" fillId="2" borderId="61" xfId="0" applyFont="1" applyFill="1" applyBorder="1" applyAlignment="1">
      <alignment horizontal="center" vertical="center" wrapText="1"/>
    </xf>
    <xf numFmtId="0" fontId="2" fillId="2" borderId="56" xfId="0" applyFont="1" applyFill="1" applyBorder="1" applyAlignment="1">
      <alignment horizontal="center" vertical="center" wrapText="1"/>
    </xf>
    <xf numFmtId="0" fontId="2" fillId="2" borderId="57" xfId="0" applyFont="1" applyFill="1" applyBorder="1" applyAlignment="1">
      <alignment horizontal="center" vertical="center" wrapText="1"/>
    </xf>
    <xf numFmtId="0" fontId="2" fillId="2" borderId="58" xfId="0" applyFont="1" applyFill="1" applyBorder="1" applyAlignment="1">
      <alignment horizontal="center" vertical="center" wrapText="1"/>
    </xf>
    <xf numFmtId="4" fontId="10" fillId="0" borderId="49" xfId="0" applyNumberFormat="1" applyFont="1" applyFill="1" applyBorder="1" applyAlignment="1">
      <alignment horizontal="center"/>
    </xf>
    <xf numFmtId="4" fontId="10" fillId="0" borderId="53" xfId="0" applyNumberFormat="1" applyFont="1" applyFill="1" applyBorder="1" applyAlignment="1">
      <alignment horizontal="center"/>
    </xf>
    <xf numFmtId="0" fontId="2" fillId="2" borderId="11" xfId="0" applyFont="1" applyFill="1" applyBorder="1" applyAlignment="1">
      <alignment horizontal="center"/>
    </xf>
    <xf numFmtId="0" fontId="2" fillId="2" borderId="54" xfId="0" applyFont="1" applyFill="1" applyBorder="1" applyAlignment="1">
      <alignment horizontal="center"/>
    </xf>
    <xf numFmtId="0" fontId="2" fillId="2" borderId="12" xfId="0" applyFont="1" applyFill="1" applyBorder="1" applyAlignment="1">
      <alignment horizontal="center"/>
    </xf>
    <xf numFmtId="0" fontId="10" fillId="0" borderId="40" xfId="0" applyFont="1" applyFill="1" applyBorder="1" applyAlignment="1">
      <alignment horizontal="center"/>
    </xf>
    <xf numFmtId="0" fontId="10" fillId="0" borderId="68" xfId="0" applyFont="1" applyFill="1" applyBorder="1" applyAlignment="1">
      <alignment horizontal="center"/>
    </xf>
    <xf numFmtId="0" fontId="2" fillId="2" borderId="6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31" xfId="0" applyFont="1" applyFill="1" applyBorder="1" applyAlignment="1">
      <alignment horizontal="center" vertical="center" wrapText="1"/>
    </xf>
    <xf numFmtId="2" fontId="10" fillId="0" borderId="49" xfId="0" applyNumberFormat="1" applyFont="1" applyFill="1" applyBorder="1" applyAlignment="1">
      <alignment horizontal="center"/>
    </xf>
    <xf numFmtId="2" fontId="10" fillId="0" borderId="53" xfId="0" applyNumberFormat="1" applyFont="1" applyFill="1" applyBorder="1" applyAlignment="1">
      <alignment horizontal="center"/>
    </xf>
    <xf numFmtId="0" fontId="2" fillId="2" borderId="22"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0" fillId="0" borderId="54" xfId="0" applyBorder="1" applyAlignment="1">
      <alignment horizontal="center" vertical="center" wrapText="1"/>
    </xf>
    <xf numFmtId="0" fontId="2" fillId="2" borderId="36"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66"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67" xfId="0" applyFont="1" applyFill="1" applyBorder="1" applyAlignment="1">
      <alignment horizontal="center" vertical="center" wrapText="1"/>
    </xf>
    <xf numFmtId="0" fontId="2" fillId="2" borderId="43" xfId="0" applyFont="1" applyFill="1" applyBorder="1" applyAlignment="1">
      <alignment horizontal="center"/>
    </xf>
    <xf numFmtId="0" fontId="2" fillId="2" borderId="44" xfId="0" applyFont="1" applyFill="1" applyBorder="1" applyAlignment="1">
      <alignment horizontal="center"/>
    </xf>
    <xf numFmtId="0" fontId="2" fillId="2" borderId="45" xfId="0" applyFont="1" applyFill="1" applyBorder="1" applyAlignment="1">
      <alignment horizontal="center"/>
    </xf>
    <xf numFmtId="0" fontId="0" fillId="0" borderId="0" xfId="0" applyBorder="1" applyAlignment="1">
      <alignment wrapText="1"/>
    </xf>
    <xf numFmtId="0" fontId="0" fillId="0" borderId="5" xfId="0" applyBorder="1" applyAlignment="1">
      <alignment wrapText="1"/>
    </xf>
  </cellXfs>
  <cellStyles count="2">
    <cellStyle name="Normal" xfId="0" builtinId="0"/>
    <cellStyle name="Porcentaje" xfId="1" builtinId="5"/>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57150</xdr:rowOff>
    </xdr:from>
    <xdr:to>
      <xdr:col>8</xdr:col>
      <xdr:colOff>0</xdr:colOff>
      <xdr:row>25</xdr:row>
      <xdr:rowOff>9525</xdr:rowOff>
    </xdr:to>
    <xdr:pic>
      <xdr:nvPicPr>
        <xdr:cNvPr id="5136" name="Picture 5"/>
        <xdr:cNvPicPr>
          <a:picLocks noChangeAspect="1" noChangeArrowheads="1"/>
        </xdr:cNvPicPr>
      </xdr:nvPicPr>
      <xdr:blipFill>
        <a:blip xmlns:r="http://schemas.openxmlformats.org/officeDocument/2006/relationships" r:embed="rId1" cstate="print"/>
        <a:srcRect/>
        <a:stretch>
          <a:fillRect/>
        </a:stretch>
      </xdr:blipFill>
      <xdr:spPr bwMode="auto">
        <a:xfrm>
          <a:off x="123825" y="57150"/>
          <a:ext cx="5324475" cy="40005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66"/>
  <sheetViews>
    <sheetView showGridLines="0" tabSelected="1" zoomScaleNormal="100" workbookViewId="0">
      <selection activeCell="B61" sqref="B61"/>
    </sheetView>
  </sheetViews>
  <sheetFormatPr baseColWidth="10" defaultRowHeight="14.25" x14ac:dyDescent="0.2"/>
  <cols>
    <col min="1" max="1" width="2.7109375" style="227" customWidth="1"/>
    <col min="2" max="2" width="159.42578125" style="227" customWidth="1"/>
    <col min="3" max="16384" width="11.42578125" style="227"/>
  </cols>
  <sheetData>
    <row r="2" spans="2:2" s="3" customFormat="1" ht="15.75" x14ac:dyDescent="0.25">
      <c r="B2" s="2" t="s">
        <v>76</v>
      </c>
    </row>
    <row r="3" spans="2:2" ht="15" x14ac:dyDescent="0.25">
      <c r="B3" s="228"/>
    </row>
    <row r="4" spans="2:2" x14ac:dyDescent="0.2">
      <c r="B4" s="227" t="s">
        <v>72</v>
      </c>
    </row>
    <row r="5" spans="2:2" x14ac:dyDescent="0.2">
      <c r="B5" s="227" t="s">
        <v>117</v>
      </c>
    </row>
    <row r="6" spans="2:2" x14ac:dyDescent="0.2">
      <c r="B6" s="227" t="s">
        <v>120</v>
      </c>
    </row>
    <row r="7" spans="2:2" x14ac:dyDescent="0.2">
      <c r="B7" s="227" t="s">
        <v>73</v>
      </c>
    </row>
    <row r="8" spans="2:2" x14ac:dyDescent="0.2">
      <c r="B8" s="227" t="s">
        <v>77</v>
      </c>
    </row>
    <row r="10" spans="2:2" x14ac:dyDescent="0.2">
      <c r="B10" s="227" t="s">
        <v>113</v>
      </c>
    </row>
    <row r="11" spans="2:2" x14ac:dyDescent="0.2">
      <c r="B11" s="227" t="s">
        <v>114</v>
      </c>
    </row>
    <row r="13" spans="2:2" s="3" customFormat="1" ht="15.75" x14ac:dyDescent="0.25">
      <c r="B13" s="129" t="s">
        <v>62</v>
      </c>
    </row>
    <row r="15" spans="2:2" ht="18.75" customHeight="1" x14ac:dyDescent="0.2">
      <c r="B15" s="227" t="s">
        <v>64</v>
      </c>
    </row>
    <row r="16" spans="2:2" ht="20.25" customHeight="1" x14ac:dyDescent="0.2">
      <c r="B16" s="227" t="s">
        <v>124</v>
      </c>
    </row>
    <row r="17" spans="2:2" ht="20.25" customHeight="1" x14ac:dyDescent="0.2">
      <c r="B17" s="227" t="s">
        <v>125</v>
      </c>
    </row>
    <row r="18" spans="2:2" ht="23.25" customHeight="1" x14ac:dyDescent="0.2">
      <c r="B18" s="227" t="s">
        <v>65</v>
      </c>
    </row>
    <row r="19" spans="2:2" ht="23.25" customHeight="1" x14ac:dyDescent="0.2">
      <c r="B19" s="227" t="s">
        <v>66</v>
      </c>
    </row>
    <row r="20" spans="2:2" ht="23.25" customHeight="1" x14ac:dyDescent="0.2">
      <c r="B20" s="227" t="s">
        <v>67</v>
      </c>
    </row>
    <row r="22" spans="2:2" s="3" customFormat="1" ht="15.75" x14ac:dyDescent="0.25">
      <c r="B22" s="129" t="s">
        <v>63</v>
      </c>
    </row>
    <row r="24" spans="2:2" x14ac:dyDescent="0.2">
      <c r="B24" s="227" t="s">
        <v>69</v>
      </c>
    </row>
    <row r="26" spans="2:2" s="3" customFormat="1" ht="15.75" x14ac:dyDescent="0.25">
      <c r="B26" s="129" t="s">
        <v>68</v>
      </c>
    </row>
    <row r="28" spans="2:2" ht="20.25" customHeight="1" x14ac:dyDescent="0.2">
      <c r="B28" s="227" t="s">
        <v>65</v>
      </c>
    </row>
    <row r="29" spans="2:2" ht="20.25" customHeight="1" x14ac:dyDescent="0.2">
      <c r="B29" s="227" t="s">
        <v>66</v>
      </c>
    </row>
    <row r="30" spans="2:2" ht="20.25" customHeight="1" x14ac:dyDescent="0.2">
      <c r="B30" s="227" t="s">
        <v>67</v>
      </c>
    </row>
    <row r="31" spans="2:2" ht="20.25" customHeight="1" x14ac:dyDescent="0.2">
      <c r="B31" s="227" t="s">
        <v>69</v>
      </c>
    </row>
    <row r="33" spans="2:2" s="3" customFormat="1" ht="15.75" x14ac:dyDescent="0.25">
      <c r="B33" s="129" t="s">
        <v>70</v>
      </c>
    </row>
    <row r="35" spans="2:2" ht="28.5" x14ac:dyDescent="0.2">
      <c r="B35" s="230" t="s">
        <v>71</v>
      </c>
    </row>
    <row r="38" spans="2:2" s="3" customFormat="1" ht="15.75" x14ac:dyDescent="0.25">
      <c r="B38" s="2" t="s">
        <v>78</v>
      </c>
    </row>
    <row r="39" spans="2:2" ht="15" x14ac:dyDescent="0.25">
      <c r="B39" s="228"/>
    </row>
    <row r="40" spans="2:2" s="3" customFormat="1" ht="15.75" x14ac:dyDescent="0.25">
      <c r="B40" s="129" t="s">
        <v>80</v>
      </c>
    </row>
    <row r="41" spans="2:2" ht="15" x14ac:dyDescent="0.25">
      <c r="B41" s="228"/>
    </row>
    <row r="42" spans="2:2" ht="28.5" x14ac:dyDescent="0.2">
      <c r="B42" s="230" t="s">
        <v>133</v>
      </c>
    </row>
    <row r="44" spans="2:2" s="3" customFormat="1" ht="15.75" x14ac:dyDescent="0.25">
      <c r="B44" s="129" t="s">
        <v>81</v>
      </c>
    </row>
    <row r="45" spans="2:2" ht="15" x14ac:dyDescent="0.25">
      <c r="B45" s="229"/>
    </row>
    <row r="46" spans="2:2" ht="28.5" x14ac:dyDescent="0.2">
      <c r="B46" s="230" t="s">
        <v>134</v>
      </c>
    </row>
    <row r="48" spans="2:2" s="3" customFormat="1" ht="15.75" x14ac:dyDescent="0.25">
      <c r="B48" s="129" t="s">
        <v>82</v>
      </c>
    </row>
    <row r="50" spans="1:8" ht="28.5" x14ac:dyDescent="0.2">
      <c r="B50" s="230" t="s">
        <v>135</v>
      </c>
    </row>
    <row r="51" spans="1:8" x14ac:dyDescent="0.2">
      <c r="B51" s="230"/>
    </row>
    <row r="52" spans="1:8" ht="28.5" x14ac:dyDescent="0.2">
      <c r="B52" s="230" t="s">
        <v>136</v>
      </c>
    </row>
    <row r="53" spans="1:8" x14ac:dyDescent="0.2">
      <c r="B53" s="230"/>
    </row>
    <row r="54" spans="1:8" ht="15" x14ac:dyDescent="0.25">
      <c r="B54" s="230" t="s">
        <v>132</v>
      </c>
    </row>
    <row r="55" spans="1:8" x14ac:dyDescent="0.2">
      <c r="B55" s="230"/>
    </row>
    <row r="56" spans="1:8" s="3" customFormat="1" ht="15.75" x14ac:dyDescent="0.25">
      <c r="B56" s="231" t="s">
        <v>83</v>
      </c>
    </row>
    <row r="57" spans="1:8" x14ac:dyDescent="0.2">
      <c r="B57" s="230"/>
    </row>
    <row r="58" spans="1:8" ht="28.5" x14ac:dyDescent="0.2">
      <c r="B58" s="230" t="s">
        <v>142</v>
      </c>
    </row>
    <row r="59" spans="1:8" x14ac:dyDescent="0.2">
      <c r="B59" s="230"/>
    </row>
    <row r="60" spans="1:8" ht="42.75" x14ac:dyDescent="0.2">
      <c r="B60" s="230" t="s">
        <v>143</v>
      </c>
    </row>
    <row r="61" spans="1:8" x14ac:dyDescent="0.2">
      <c r="B61" s="230"/>
    </row>
    <row r="62" spans="1:8" ht="15" x14ac:dyDescent="0.25">
      <c r="B62" s="230" t="s">
        <v>132</v>
      </c>
    </row>
    <row r="63" spans="1:8" x14ac:dyDescent="0.2">
      <c r="B63" s="230"/>
    </row>
    <row r="64" spans="1:8" ht="15.75" x14ac:dyDescent="0.25">
      <c r="A64" s="248"/>
      <c r="B64" s="1" t="s">
        <v>139</v>
      </c>
      <c r="C64" s="5"/>
      <c r="D64" s="128"/>
      <c r="E64" s="249"/>
      <c r="F64" s="249"/>
      <c r="G64" s="249"/>
      <c r="H64" s="249"/>
    </row>
    <row r="65" spans="1:8" ht="15.75" x14ac:dyDescent="0.25">
      <c r="A65" s="250"/>
      <c r="B65" s="1" t="s">
        <v>140</v>
      </c>
      <c r="C65" s="5"/>
      <c r="D65" s="128"/>
      <c r="E65" s="249"/>
      <c r="F65" s="249"/>
      <c r="G65" s="249"/>
      <c r="H65" s="249"/>
    </row>
    <row r="66" spans="1:8" ht="15.75" x14ac:dyDescent="0.25">
      <c r="A66" s="251"/>
      <c r="B66" s="1" t="s">
        <v>141</v>
      </c>
      <c r="C66" s="5"/>
      <c r="D66" s="128"/>
      <c r="E66" s="249"/>
      <c r="F66" s="249"/>
      <c r="G66" s="249"/>
      <c r="H66" s="249"/>
    </row>
  </sheetData>
  <sheetProtection password="D151" sheet="1" objects="1" scenarios="1" formatCells="0" formatColumns="0" formatRows="0" insertColumns="0" insertRows="0" insertHyperlinks="0" deleteColumns="0" deleteRows="0" sort="0" autoFilter="0" pivotTables="0"/>
  <phoneticPr fontId="0" type="noConversion"/>
  <pageMargins left="0.75" right="0.75" top="1" bottom="1"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9:B30"/>
  <sheetViews>
    <sheetView showGridLines="0" zoomScaleNormal="100" workbookViewId="0"/>
  </sheetViews>
  <sheetFormatPr baseColWidth="10" defaultRowHeight="12.75" x14ac:dyDescent="0.2"/>
  <cols>
    <col min="1" max="1" width="1.7109375" style="130" customWidth="1"/>
    <col min="2" max="16384" width="11.42578125" style="130"/>
  </cols>
  <sheetData>
    <row r="29" spans="2:2" ht="20.25" x14ac:dyDescent="0.35">
      <c r="B29" s="129" t="s">
        <v>74</v>
      </c>
    </row>
    <row r="30" spans="2:2" ht="20.25" x14ac:dyDescent="0.35">
      <c r="B30" s="129" t="s">
        <v>75</v>
      </c>
    </row>
  </sheetData>
  <sheetProtection algorithmName="SHA-512" hashValue="UlZNHNa9pbu8W0WFrawVUsDy8oBTeLIDbKgUgoVbrZS4IsSy8cdpFP7butOhw57YlYcqYl/eKGhZ8Wy/6Ge8nw==" saltValue="VMNFAZUfDHbCygt/R2cA8Q==" spinCount="100000" sheet="1" objects="1" scenarios="1" formatCells="0" formatColumns="0" formatRows="0" insertColumns="0" insertRows="0" insertHyperlinks="0" deleteColumns="0" deleteRows="0" sort="0" autoFilter="0" pivotTables="0"/>
  <phoneticPr fontId="0" type="noConversion"/>
  <pageMargins left="0.75" right="0.75" top="1" bottom="1" header="0" footer="0"/>
  <headerFooter alignWithMargins="0"/>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E151"/>
  <sheetViews>
    <sheetView showGridLines="0" zoomScale="80" zoomScaleNormal="80" workbookViewId="0">
      <selection activeCell="F32" sqref="F32"/>
    </sheetView>
  </sheetViews>
  <sheetFormatPr baseColWidth="10" defaultRowHeight="12.75" x14ac:dyDescent="0.2"/>
  <cols>
    <col min="1" max="1" width="2.85546875" style="210" customWidth="1"/>
    <col min="2" max="2" width="25.5703125" style="5" customWidth="1"/>
    <col min="3" max="3" width="19" style="5" customWidth="1"/>
    <col min="4" max="4" width="19.140625" style="5" customWidth="1"/>
    <col min="5" max="5" width="19.85546875" style="5" customWidth="1"/>
    <col min="6" max="6" width="16.28515625" style="5" bestFit="1" customWidth="1"/>
    <col min="7" max="7" width="10.85546875" style="5" bestFit="1" customWidth="1"/>
    <col min="8" max="8" width="10" style="5" customWidth="1"/>
    <col min="9" max="9" width="7.28515625" style="5" bestFit="1" customWidth="1"/>
    <col min="10" max="10" width="11.140625" style="5" customWidth="1"/>
    <col min="11" max="11" width="10.42578125" style="5" customWidth="1"/>
    <col min="12" max="12" width="14.140625" style="5" customWidth="1"/>
    <col min="13" max="13" width="9.7109375" style="5" bestFit="1" customWidth="1"/>
    <col min="14" max="14" width="8.7109375" style="5" customWidth="1"/>
    <col min="15" max="15" width="18.85546875" style="5" customWidth="1"/>
    <col min="16" max="16" width="6.42578125" style="5" customWidth="1"/>
    <col min="17" max="17" width="11.42578125" style="210"/>
    <col min="18" max="18" width="21.5703125" style="5" customWidth="1"/>
    <col min="19" max="19" width="19.5703125" style="5" customWidth="1"/>
    <col min="20" max="20" width="16.5703125" style="5" customWidth="1"/>
    <col min="21" max="21" width="13.7109375" style="5" customWidth="1"/>
    <col min="22" max="22" width="15" style="5" customWidth="1"/>
    <col min="23" max="23" width="24" style="5" customWidth="1"/>
    <col min="24" max="24" width="10" style="5" bestFit="1" customWidth="1"/>
    <col min="25" max="25" width="11.5703125" style="5" bestFit="1" customWidth="1"/>
    <col min="26" max="26" width="11.85546875" style="5" bestFit="1" customWidth="1"/>
    <col min="27" max="27" width="13.85546875" style="5" bestFit="1" customWidth="1"/>
    <col min="28" max="16384" width="11.42578125" style="5"/>
  </cols>
  <sheetData>
    <row r="2" spans="1:7" ht="20.25" x14ac:dyDescent="0.3">
      <c r="B2" s="6" t="s">
        <v>59</v>
      </c>
    </row>
    <row r="3" spans="1:7" ht="15.75" x14ac:dyDescent="0.25">
      <c r="B3" s="2"/>
    </row>
    <row r="4" spans="1:7" x14ac:dyDescent="0.2">
      <c r="B4" s="1" t="s">
        <v>144</v>
      </c>
    </row>
    <row r="5" spans="1:7" ht="13.5" thickBot="1" x14ac:dyDescent="0.25">
      <c r="B5" s="7"/>
    </row>
    <row r="6" spans="1:7" ht="13.5" thickTop="1" x14ac:dyDescent="0.2">
      <c r="A6" s="211"/>
      <c r="B6" s="9"/>
      <c r="C6" s="10"/>
      <c r="D6" s="10"/>
      <c r="E6" s="10"/>
      <c r="F6" s="10"/>
      <c r="G6" s="12"/>
    </row>
    <row r="7" spans="1:7" ht="15.75" x14ac:dyDescent="0.25">
      <c r="A7" s="212"/>
      <c r="B7" s="13" t="s">
        <v>79</v>
      </c>
      <c r="C7" s="14"/>
      <c r="D7" s="14"/>
      <c r="E7" s="14"/>
      <c r="F7" s="14"/>
      <c r="G7" s="12"/>
    </row>
    <row r="8" spans="1:7" ht="16.5" thickBot="1" x14ac:dyDescent="0.3">
      <c r="A8" s="212"/>
      <c r="B8" s="13"/>
      <c r="C8" s="14"/>
      <c r="D8" s="14"/>
      <c r="E8" s="14"/>
      <c r="F8" s="14"/>
      <c r="G8" s="12"/>
    </row>
    <row r="9" spans="1:7" x14ac:dyDescent="0.2">
      <c r="A9" s="212"/>
      <c r="B9" s="146" t="s">
        <v>100</v>
      </c>
      <c r="C9" s="14"/>
      <c r="D9" s="14"/>
      <c r="E9" s="14"/>
      <c r="F9" s="14"/>
      <c r="G9" s="12"/>
    </row>
    <row r="10" spans="1:7" ht="13.5" thickBot="1" x14ac:dyDescent="0.25">
      <c r="A10" s="212"/>
      <c r="B10" s="222"/>
      <c r="C10" s="14"/>
      <c r="D10" s="14"/>
      <c r="E10" s="14"/>
      <c r="F10" s="14"/>
      <c r="G10" s="12"/>
    </row>
    <row r="11" spans="1:7" ht="13.5" thickBot="1" x14ac:dyDescent="0.25">
      <c r="A11" s="212"/>
      <c r="B11" s="108"/>
      <c r="C11" s="14"/>
      <c r="D11" s="14"/>
      <c r="E11" s="14"/>
      <c r="F11" s="14"/>
      <c r="G11" s="12"/>
    </row>
    <row r="12" spans="1:7" ht="13.5" thickBot="1" x14ac:dyDescent="0.25">
      <c r="A12" s="212"/>
      <c r="B12" s="281" t="s">
        <v>101</v>
      </c>
      <c r="C12" s="282"/>
      <c r="D12" s="282"/>
      <c r="E12" s="283"/>
      <c r="F12" s="14"/>
      <c r="G12" s="12"/>
    </row>
    <row r="13" spans="1:7" x14ac:dyDescent="0.2">
      <c r="A13" s="212"/>
      <c r="B13" s="148" t="s">
        <v>96</v>
      </c>
      <c r="C13" s="149" t="s">
        <v>97</v>
      </c>
      <c r="D13" s="149" t="s">
        <v>98</v>
      </c>
      <c r="E13" s="150" t="s">
        <v>99</v>
      </c>
      <c r="G13" s="12"/>
    </row>
    <row r="14" spans="1:7" ht="13.5" thickBot="1" x14ac:dyDescent="0.25">
      <c r="A14" s="212"/>
      <c r="B14" s="219"/>
      <c r="C14" s="220"/>
      <c r="D14" s="220"/>
      <c r="E14" s="221"/>
      <c r="G14" s="12"/>
    </row>
    <row r="15" spans="1:7" ht="13.5" thickBot="1" x14ac:dyDescent="0.25">
      <c r="A15" s="213"/>
      <c r="B15" s="21"/>
      <c r="C15" s="22"/>
      <c r="D15" s="22"/>
      <c r="E15" s="22"/>
      <c r="F15" s="22"/>
      <c r="G15" s="12"/>
    </row>
    <row r="16" spans="1:7" ht="13.5" thickTop="1" x14ac:dyDescent="0.2">
      <c r="A16" s="214"/>
      <c r="B16" s="16"/>
      <c r="C16" s="14"/>
      <c r="D16" s="14"/>
      <c r="E16" s="14"/>
      <c r="F16" s="14"/>
      <c r="G16" s="14"/>
    </row>
    <row r="17" spans="1:31" x14ac:dyDescent="0.2">
      <c r="A17" s="214"/>
      <c r="B17" s="104" t="s">
        <v>61</v>
      </c>
      <c r="C17" s="14"/>
      <c r="D17" s="14"/>
      <c r="E17" s="14"/>
      <c r="F17" s="14"/>
      <c r="G17" s="14"/>
    </row>
    <row r="18" spans="1:31" ht="13.5" thickBot="1" x14ac:dyDescent="0.25"/>
    <row r="19" spans="1:31" ht="13.5" thickTop="1" x14ac:dyDescent="0.2">
      <c r="A19" s="211"/>
      <c r="B19" s="10"/>
      <c r="C19" s="10"/>
      <c r="D19" s="10"/>
      <c r="E19" s="10"/>
      <c r="F19" s="10"/>
      <c r="G19" s="10"/>
      <c r="H19" s="10"/>
      <c r="I19" s="10"/>
      <c r="J19" s="10"/>
      <c r="K19" s="10"/>
      <c r="L19" s="10"/>
      <c r="M19" s="10"/>
      <c r="N19" s="10"/>
      <c r="O19" s="10"/>
      <c r="P19" s="12"/>
      <c r="Q19" s="211"/>
      <c r="R19" s="10"/>
      <c r="S19" s="10"/>
      <c r="T19" s="10"/>
      <c r="U19" s="10"/>
      <c r="V19" s="10"/>
      <c r="W19" s="10"/>
      <c r="X19" s="10"/>
      <c r="Y19" s="10"/>
      <c r="Z19" s="10"/>
      <c r="AA19" s="10"/>
      <c r="AB19" s="10"/>
      <c r="AC19" s="10"/>
      <c r="AD19" s="12"/>
      <c r="AE19" s="14"/>
    </row>
    <row r="20" spans="1:31" ht="15.75" x14ac:dyDescent="0.25">
      <c r="A20" s="212"/>
      <c r="B20" s="13" t="s">
        <v>115</v>
      </c>
      <c r="C20" s="232"/>
      <c r="D20" s="14"/>
      <c r="E20" s="14"/>
      <c r="F20" s="14"/>
      <c r="G20" s="14"/>
      <c r="H20" s="14"/>
      <c r="I20" s="14"/>
      <c r="J20" s="14"/>
      <c r="K20" s="14"/>
      <c r="L20" s="14"/>
      <c r="M20" s="14"/>
      <c r="N20" s="14"/>
      <c r="O20" s="14"/>
      <c r="P20" s="12"/>
      <c r="Q20" s="212"/>
      <c r="R20" s="13" t="s">
        <v>116</v>
      </c>
      <c r="S20" s="14"/>
      <c r="T20" s="14"/>
      <c r="U20" s="14"/>
      <c r="V20" s="14"/>
      <c r="W20" s="14"/>
      <c r="X20" s="14"/>
      <c r="Y20" s="14"/>
      <c r="Z20" s="14"/>
      <c r="AA20" s="14"/>
      <c r="AB20" s="14"/>
      <c r="AC20" s="14"/>
      <c r="AD20" s="12"/>
      <c r="AE20" s="14"/>
    </row>
    <row r="21" spans="1:31" ht="13.5" thickBot="1" x14ac:dyDescent="0.25">
      <c r="A21" s="212"/>
      <c r="B21" s="14"/>
      <c r="C21" s="14"/>
      <c r="D21" s="14"/>
      <c r="E21" s="14"/>
      <c r="F21" s="14"/>
      <c r="G21" s="14"/>
      <c r="H21" s="14"/>
      <c r="I21" s="14"/>
      <c r="J21" s="14"/>
      <c r="K21" s="14"/>
      <c r="L21" s="14"/>
      <c r="M21" s="14"/>
      <c r="N21" s="14"/>
      <c r="O21" s="14"/>
      <c r="P21" s="12"/>
      <c r="Q21" s="212"/>
      <c r="R21" s="14"/>
      <c r="S21" s="14"/>
      <c r="T21" s="14"/>
      <c r="U21" s="14"/>
      <c r="V21" s="14"/>
      <c r="W21" s="14"/>
      <c r="X21" s="14"/>
      <c r="Y21" s="14"/>
      <c r="Z21" s="14"/>
      <c r="AA21" s="14"/>
      <c r="AB21" s="14"/>
      <c r="AC21" s="14"/>
      <c r="AD21" s="12"/>
      <c r="AE21" s="14"/>
    </row>
    <row r="22" spans="1:31" ht="12.75" customHeight="1" thickBot="1" x14ac:dyDescent="0.25">
      <c r="A22" s="212"/>
      <c r="B22" s="266" t="s">
        <v>0</v>
      </c>
      <c r="C22" s="267"/>
      <c r="D22" s="267"/>
      <c r="E22" s="267"/>
      <c r="F22" s="267"/>
      <c r="G22" s="267"/>
      <c r="H22" s="267"/>
      <c r="I22" s="267"/>
      <c r="J22" s="268"/>
      <c r="K22" s="14"/>
      <c r="L22" s="14"/>
      <c r="M22" s="14"/>
      <c r="N22" s="14"/>
      <c r="O22" s="14"/>
      <c r="P22" s="12"/>
      <c r="Q22" s="212"/>
      <c r="R22" s="266" t="s">
        <v>0</v>
      </c>
      <c r="S22" s="267"/>
      <c r="T22" s="267"/>
      <c r="U22" s="267"/>
      <c r="V22" s="267"/>
      <c r="W22" s="267"/>
      <c r="X22" s="267"/>
      <c r="Y22" s="267"/>
      <c r="Z22" s="268"/>
      <c r="AA22" s="14"/>
      <c r="AB22" s="14"/>
      <c r="AC22" s="14"/>
      <c r="AD22" s="12"/>
      <c r="AE22" s="14"/>
    </row>
    <row r="23" spans="1:31" x14ac:dyDescent="0.2">
      <c r="A23" s="212"/>
      <c r="B23" s="266" t="s">
        <v>1</v>
      </c>
      <c r="C23" s="267"/>
      <c r="D23" s="267"/>
      <c r="E23" s="296"/>
      <c r="F23" s="291" t="s">
        <v>2</v>
      </c>
      <c r="G23" s="291" t="s">
        <v>3</v>
      </c>
      <c r="H23" s="300" t="s">
        <v>4</v>
      </c>
      <c r="I23" s="267"/>
      <c r="J23" s="297" t="s">
        <v>5</v>
      </c>
      <c r="K23" s="14"/>
      <c r="L23" s="297" t="s">
        <v>104</v>
      </c>
      <c r="M23" s="14"/>
      <c r="N23" s="14"/>
      <c r="O23" s="14"/>
      <c r="P23" s="12"/>
      <c r="Q23" s="212"/>
      <c r="R23" s="266" t="s">
        <v>1</v>
      </c>
      <c r="S23" s="267"/>
      <c r="T23" s="267"/>
      <c r="U23" s="296"/>
      <c r="V23" s="291" t="s">
        <v>2</v>
      </c>
      <c r="W23" s="291" t="s">
        <v>3</v>
      </c>
      <c r="X23" s="300" t="s">
        <v>4</v>
      </c>
      <c r="Y23" s="267"/>
      <c r="Z23" s="297" t="s">
        <v>5</v>
      </c>
      <c r="AA23" s="14"/>
      <c r="AB23" s="297" t="s">
        <v>104</v>
      </c>
      <c r="AC23" s="14"/>
      <c r="AD23" s="12"/>
      <c r="AE23" s="14"/>
    </row>
    <row r="24" spans="1:31" x14ac:dyDescent="0.2">
      <c r="A24" s="212"/>
      <c r="B24" s="276"/>
      <c r="C24" s="277"/>
      <c r="D24" s="277"/>
      <c r="E24" s="278"/>
      <c r="F24" s="264"/>
      <c r="G24" s="264"/>
      <c r="H24" s="272"/>
      <c r="I24" s="295"/>
      <c r="J24" s="298"/>
      <c r="K24" s="14"/>
      <c r="L24" s="298"/>
      <c r="M24" s="14"/>
      <c r="N24" s="14"/>
      <c r="O24" s="14"/>
      <c r="P24" s="12"/>
      <c r="Q24" s="212"/>
      <c r="R24" s="276"/>
      <c r="S24" s="277"/>
      <c r="T24" s="277"/>
      <c r="U24" s="278"/>
      <c r="V24" s="264"/>
      <c r="W24" s="264"/>
      <c r="X24" s="272"/>
      <c r="Y24" s="295"/>
      <c r="Z24" s="298"/>
      <c r="AA24" s="14"/>
      <c r="AB24" s="298"/>
      <c r="AC24" s="14"/>
      <c r="AD24" s="12"/>
      <c r="AE24" s="14"/>
    </row>
    <row r="25" spans="1:31" ht="39" customHeight="1" thickBot="1" x14ac:dyDescent="0.25">
      <c r="A25" s="212"/>
      <c r="B25" s="25" t="s">
        <v>6</v>
      </c>
      <c r="C25" s="26" t="s">
        <v>7</v>
      </c>
      <c r="D25" s="26" t="s">
        <v>8</v>
      </c>
      <c r="E25" s="26" t="s">
        <v>9</v>
      </c>
      <c r="F25" s="265"/>
      <c r="G25" s="265"/>
      <c r="H25" s="26" t="s">
        <v>10</v>
      </c>
      <c r="I25" s="27" t="s">
        <v>11</v>
      </c>
      <c r="J25" s="299"/>
      <c r="K25" s="14"/>
      <c r="L25" s="299"/>
      <c r="M25" s="14"/>
      <c r="N25" s="14"/>
      <c r="O25" s="14"/>
      <c r="P25" s="12"/>
      <c r="Q25" s="212"/>
      <c r="R25" s="25" t="s">
        <v>6</v>
      </c>
      <c r="S25" s="26" t="s">
        <v>7</v>
      </c>
      <c r="T25" s="26" t="s">
        <v>8</v>
      </c>
      <c r="U25" s="26" t="s">
        <v>9</v>
      </c>
      <c r="V25" s="265"/>
      <c r="W25" s="265"/>
      <c r="X25" s="26" t="s">
        <v>10</v>
      </c>
      <c r="Y25" s="27" t="s">
        <v>11</v>
      </c>
      <c r="Z25" s="299"/>
      <c r="AA25" s="14"/>
      <c r="AB25" s="299"/>
      <c r="AC25" s="14"/>
      <c r="AD25" s="12"/>
      <c r="AE25" s="14"/>
    </row>
    <row r="26" spans="1:31" ht="13.5" thickBot="1" x14ac:dyDescent="0.25">
      <c r="A26" s="212"/>
      <c r="B26" s="162"/>
      <c r="C26" s="162"/>
      <c r="D26" s="162"/>
      <c r="E26" s="162"/>
      <c r="F26" s="162"/>
      <c r="G26" s="162"/>
      <c r="H26" s="162"/>
      <c r="I26" s="165"/>
      <c r="J26" s="166">
        <f>SUM(B26:H26)</f>
        <v>0</v>
      </c>
      <c r="K26" s="14"/>
      <c r="L26" s="254">
        <v>0.05</v>
      </c>
      <c r="M26" s="35"/>
      <c r="N26" s="14"/>
      <c r="O26" s="14"/>
      <c r="P26" s="12"/>
      <c r="Q26" s="212"/>
      <c r="R26" s="162"/>
      <c r="S26" s="163"/>
      <c r="T26" s="163"/>
      <c r="U26" s="163"/>
      <c r="V26" s="163"/>
      <c r="W26" s="163"/>
      <c r="X26" s="164"/>
      <c r="Y26" s="165"/>
      <c r="Z26" s="166">
        <f>SUM(R26:X26)</f>
        <v>0</v>
      </c>
      <c r="AA26" s="14"/>
      <c r="AB26" s="254">
        <v>0.05</v>
      </c>
      <c r="AC26" s="35"/>
      <c r="AD26" s="12"/>
      <c r="AE26" s="14"/>
    </row>
    <row r="27" spans="1:31" ht="13.5" thickBot="1" x14ac:dyDescent="0.25">
      <c r="A27" s="212"/>
      <c r="B27" s="105"/>
      <c r="C27" s="105"/>
      <c r="D27" s="105"/>
      <c r="E27" s="105"/>
      <c r="F27" s="105"/>
      <c r="G27" s="105"/>
      <c r="H27" s="106"/>
      <c r="I27" s="106"/>
      <c r="J27" s="105"/>
      <c r="K27" s="14"/>
      <c r="L27" s="14"/>
      <c r="M27" s="14"/>
      <c r="N27" s="14"/>
      <c r="O27" s="14"/>
      <c r="P27" s="12"/>
      <c r="Q27" s="212"/>
      <c r="R27" s="105"/>
      <c r="S27" s="105"/>
      <c r="T27" s="105"/>
      <c r="U27" s="105"/>
      <c r="V27" s="105"/>
      <c r="W27" s="105"/>
      <c r="X27" s="106"/>
      <c r="Y27" s="106"/>
      <c r="Z27" s="105"/>
      <c r="AA27" s="14"/>
      <c r="AB27" s="14"/>
      <c r="AC27" s="14"/>
      <c r="AD27" s="12"/>
      <c r="AE27" s="14"/>
    </row>
    <row r="28" spans="1:31" ht="12.75" customHeight="1" x14ac:dyDescent="0.2">
      <c r="A28" s="212"/>
      <c r="B28" s="266" t="s">
        <v>102</v>
      </c>
      <c r="C28" s="267"/>
      <c r="D28" s="267"/>
      <c r="E28" s="267"/>
      <c r="F28" s="267"/>
      <c r="G28" s="267"/>
      <c r="H28" s="267"/>
      <c r="I28" s="267"/>
      <c r="J28" s="268"/>
      <c r="K28" s="14"/>
      <c r="L28" s="14"/>
      <c r="M28" s="14"/>
      <c r="N28" s="14"/>
      <c r="O28" s="14"/>
      <c r="P28" s="12"/>
      <c r="Q28" s="212"/>
      <c r="R28" s="266" t="s">
        <v>102</v>
      </c>
      <c r="S28" s="267"/>
      <c r="T28" s="267"/>
      <c r="U28" s="267"/>
      <c r="V28" s="267"/>
      <c r="W28" s="267"/>
      <c r="X28" s="267"/>
      <c r="Y28" s="267"/>
      <c r="Z28" s="268"/>
      <c r="AA28" s="14"/>
      <c r="AB28" s="14"/>
      <c r="AC28" s="14"/>
      <c r="AD28" s="12"/>
      <c r="AE28" s="14"/>
    </row>
    <row r="29" spans="1:31" x14ac:dyDescent="0.2">
      <c r="A29" s="212"/>
      <c r="B29" s="274" t="s">
        <v>1</v>
      </c>
      <c r="C29" s="275"/>
      <c r="D29" s="275"/>
      <c r="E29" s="271"/>
      <c r="F29" s="269" t="s">
        <v>2</v>
      </c>
      <c r="G29" s="269" t="s">
        <v>13</v>
      </c>
      <c r="H29" s="270" t="s">
        <v>4</v>
      </c>
      <c r="I29" s="271"/>
      <c r="J29" s="286" t="s">
        <v>5</v>
      </c>
      <c r="K29" s="14"/>
      <c r="L29" s="14"/>
      <c r="M29" s="14"/>
      <c r="N29" s="14"/>
      <c r="O29" s="14"/>
      <c r="P29" s="12"/>
      <c r="Q29" s="212"/>
      <c r="R29" s="274" t="s">
        <v>1</v>
      </c>
      <c r="S29" s="275"/>
      <c r="T29" s="275"/>
      <c r="U29" s="271"/>
      <c r="V29" s="269" t="s">
        <v>2</v>
      </c>
      <c r="W29" s="269" t="s">
        <v>13</v>
      </c>
      <c r="X29" s="270" t="s">
        <v>4</v>
      </c>
      <c r="Y29" s="271"/>
      <c r="Z29" s="286" t="s">
        <v>5</v>
      </c>
      <c r="AA29" s="14"/>
      <c r="AB29" s="14"/>
      <c r="AC29" s="14"/>
      <c r="AD29" s="12"/>
      <c r="AE29" s="14"/>
    </row>
    <row r="30" spans="1:31" x14ac:dyDescent="0.2">
      <c r="A30" s="212"/>
      <c r="B30" s="276"/>
      <c r="C30" s="277"/>
      <c r="D30" s="277"/>
      <c r="E30" s="278"/>
      <c r="F30" s="264"/>
      <c r="G30" s="264"/>
      <c r="H30" s="272"/>
      <c r="I30" s="273"/>
      <c r="J30" s="287"/>
      <c r="K30" s="14"/>
      <c r="L30" s="14"/>
      <c r="M30" s="14"/>
      <c r="N30" s="14"/>
      <c r="O30" s="14"/>
      <c r="P30" s="12"/>
      <c r="Q30" s="212"/>
      <c r="R30" s="276"/>
      <c r="S30" s="277"/>
      <c r="T30" s="277"/>
      <c r="U30" s="278"/>
      <c r="V30" s="264"/>
      <c r="W30" s="264"/>
      <c r="X30" s="272"/>
      <c r="Y30" s="273"/>
      <c r="Z30" s="287"/>
      <c r="AA30" s="14"/>
      <c r="AB30" s="14"/>
      <c r="AC30" s="14"/>
      <c r="AD30" s="12"/>
      <c r="AE30" s="14"/>
    </row>
    <row r="31" spans="1:31" ht="39" thickBot="1" x14ac:dyDescent="0.25">
      <c r="A31" s="212"/>
      <c r="B31" s="25" t="s">
        <v>6</v>
      </c>
      <c r="C31" s="26" t="s">
        <v>7</v>
      </c>
      <c r="D31" s="26" t="s">
        <v>8</v>
      </c>
      <c r="E31" s="26" t="s">
        <v>9</v>
      </c>
      <c r="F31" s="265"/>
      <c r="G31" s="265"/>
      <c r="H31" s="262" t="s">
        <v>10</v>
      </c>
      <c r="I31" s="263"/>
      <c r="J31" s="288"/>
      <c r="K31" s="14"/>
      <c r="L31" s="14"/>
      <c r="M31" s="14"/>
      <c r="N31" s="14"/>
      <c r="O31" s="14"/>
      <c r="P31" s="12"/>
      <c r="Q31" s="212"/>
      <c r="R31" s="25" t="s">
        <v>6</v>
      </c>
      <c r="S31" s="26" t="s">
        <v>7</v>
      </c>
      <c r="T31" s="26" t="s">
        <v>8</v>
      </c>
      <c r="U31" s="26" t="s">
        <v>9</v>
      </c>
      <c r="V31" s="265"/>
      <c r="W31" s="265"/>
      <c r="X31" s="262" t="s">
        <v>10</v>
      </c>
      <c r="Y31" s="263"/>
      <c r="Z31" s="288"/>
      <c r="AA31" s="14"/>
      <c r="AB31" s="14"/>
      <c r="AC31" s="14"/>
      <c r="AD31" s="12"/>
      <c r="AE31" s="14"/>
    </row>
    <row r="32" spans="1:31" x14ac:dyDescent="0.2">
      <c r="A32" s="212"/>
      <c r="B32" s="167">
        <f>(B26*1*0.4*0.55*0.5*16/12)</f>
        <v>0</v>
      </c>
      <c r="C32" s="168">
        <f>(C26*1*0.17*0.55*0.5*16/12)</f>
        <v>0</v>
      </c>
      <c r="D32" s="168">
        <f>(D26*1*0.15*0.55*0.5*16/12)</f>
        <v>0</v>
      </c>
      <c r="E32" s="168">
        <f>(E26*1*0.3*0.55*0.5*16/12)</f>
        <v>0</v>
      </c>
      <c r="F32" s="168">
        <f>(F26*1*0.2*0.55*0.5*16/12)</f>
        <v>0</v>
      </c>
      <c r="G32" s="168">
        <f>(G26*1*0.175*0.55*0.5*16/12)</f>
        <v>0</v>
      </c>
      <c r="H32" s="289">
        <f>(H26*1*0.04*0.55*0.5*16/12)</f>
        <v>0</v>
      </c>
      <c r="I32" s="290">
        <f>(I26*1*0.4*0.55*0.5*16/12)</f>
        <v>0</v>
      </c>
      <c r="J32" s="158">
        <f>SUM(B32:H32)</f>
        <v>0</v>
      </c>
      <c r="K32" s="14"/>
      <c r="L32" s="14"/>
      <c r="M32" s="14"/>
      <c r="N32" s="14"/>
      <c r="O32" s="14"/>
      <c r="P32" s="12"/>
      <c r="Q32" s="212"/>
      <c r="R32" s="167">
        <f>(R26*1*0.4*0.55*0.5*16/12)</f>
        <v>0</v>
      </c>
      <c r="S32" s="168">
        <f>(S26*1*0.17*0.55*0.5*16/12)</f>
        <v>0</v>
      </c>
      <c r="T32" s="168">
        <f>(T26*1*0.15*0.55*0.5*16/12)</f>
        <v>0</v>
      </c>
      <c r="U32" s="168">
        <f>(U26*1*0.3*0.55*0.5*16/12)</f>
        <v>0</v>
      </c>
      <c r="V32" s="168">
        <f>(V26*1*0.2*0.55*0.5*16/12)</f>
        <v>0</v>
      </c>
      <c r="W32" s="168">
        <f>(W26*1*0.175*0.55*0.5*16/12)</f>
        <v>0</v>
      </c>
      <c r="X32" s="289">
        <f>(X26*1*0.04*0.55*0.5*16/12)</f>
        <v>0</v>
      </c>
      <c r="Y32" s="290">
        <f>(Y26*1*0.4*0.55*0.5*16/12)</f>
        <v>0</v>
      </c>
      <c r="Z32" s="158">
        <f>SUM(R32:X32)</f>
        <v>0</v>
      </c>
      <c r="AA32" s="14"/>
      <c r="AB32" s="14"/>
      <c r="AC32" s="14"/>
      <c r="AD32" s="12"/>
      <c r="AE32" s="14"/>
    </row>
    <row r="33" spans="1:31" x14ac:dyDescent="0.2">
      <c r="A33" s="212"/>
      <c r="B33" s="38"/>
      <c r="C33" s="38"/>
      <c r="D33" s="38"/>
      <c r="E33" s="38"/>
      <c r="F33" s="38"/>
      <c r="G33" s="38"/>
      <c r="H33" s="155"/>
      <c r="I33" s="155"/>
      <c r="J33" s="34"/>
      <c r="K33" s="14"/>
      <c r="L33" s="14"/>
      <c r="M33" s="14"/>
      <c r="N33" s="14"/>
      <c r="O33" s="14"/>
      <c r="P33" s="12"/>
      <c r="Q33" s="212"/>
      <c r="R33" s="38"/>
      <c r="S33" s="38"/>
      <c r="T33" s="38"/>
      <c r="U33" s="38"/>
      <c r="V33" s="38"/>
      <c r="W33" s="38"/>
      <c r="X33" s="155"/>
      <c r="Y33" s="155"/>
      <c r="Z33" s="34"/>
      <c r="AA33" s="14"/>
      <c r="AB33" s="14"/>
      <c r="AC33" s="14"/>
      <c r="AD33" s="12"/>
      <c r="AE33" s="14"/>
    </row>
    <row r="34" spans="1:31" ht="13.5" thickBot="1" x14ac:dyDescent="0.25">
      <c r="A34" s="212"/>
      <c r="B34" s="34"/>
      <c r="C34" s="34"/>
      <c r="D34" s="34"/>
      <c r="E34" s="35"/>
      <c r="F34" s="35"/>
      <c r="G34" s="34"/>
      <c r="H34" s="36"/>
      <c r="I34" s="34"/>
      <c r="J34" s="14"/>
      <c r="K34" s="14"/>
      <c r="L34" s="14"/>
      <c r="M34" s="14"/>
      <c r="N34" s="14"/>
      <c r="O34" s="14"/>
      <c r="P34" s="12"/>
      <c r="Q34" s="212"/>
      <c r="R34" s="34"/>
      <c r="S34" s="34"/>
      <c r="T34" s="34"/>
      <c r="U34" s="35"/>
      <c r="V34" s="35"/>
      <c r="W34" s="34"/>
      <c r="X34" s="36"/>
      <c r="Y34" s="34"/>
      <c r="Z34" s="14"/>
      <c r="AA34" s="14"/>
      <c r="AB34" s="14"/>
      <c r="AC34" s="14"/>
      <c r="AD34" s="12"/>
      <c r="AE34" s="14"/>
    </row>
    <row r="35" spans="1:31" ht="12.75" customHeight="1" thickBot="1" x14ac:dyDescent="0.25">
      <c r="A35" s="212"/>
      <c r="B35" s="292" t="s">
        <v>103</v>
      </c>
      <c r="C35" s="293"/>
      <c r="D35" s="293"/>
      <c r="E35" s="293"/>
      <c r="F35" s="293"/>
      <c r="G35" s="293"/>
      <c r="H35" s="293"/>
      <c r="I35" s="293"/>
      <c r="J35" s="293"/>
      <c r="K35" s="14"/>
      <c r="L35" s="14"/>
      <c r="M35" s="14"/>
      <c r="N35" s="171"/>
      <c r="O35" s="171"/>
      <c r="P35" s="172"/>
      <c r="Q35" s="212"/>
      <c r="R35" s="292" t="s">
        <v>103</v>
      </c>
      <c r="S35" s="293"/>
      <c r="T35" s="293"/>
      <c r="U35" s="293"/>
      <c r="V35" s="293"/>
      <c r="W35" s="293"/>
      <c r="X35" s="293"/>
      <c r="Y35" s="293"/>
      <c r="Z35" s="293"/>
      <c r="AA35" s="14"/>
      <c r="AB35" s="14"/>
      <c r="AC35" s="14"/>
      <c r="AD35" s="172"/>
      <c r="AE35" s="171"/>
    </row>
    <row r="36" spans="1:31" x14ac:dyDescent="0.2">
      <c r="A36" s="212"/>
      <c r="B36" s="294" t="s">
        <v>1</v>
      </c>
      <c r="C36" s="295"/>
      <c r="D36" s="295"/>
      <c r="E36" s="273"/>
      <c r="F36" s="264" t="s">
        <v>2</v>
      </c>
      <c r="G36" s="264" t="s">
        <v>13</v>
      </c>
      <c r="H36" s="272" t="s">
        <v>4</v>
      </c>
      <c r="I36" s="273"/>
      <c r="J36" s="287" t="s">
        <v>5</v>
      </c>
      <c r="K36" s="14"/>
      <c r="L36" s="14"/>
      <c r="M36" s="14"/>
      <c r="N36" s="171"/>
      <c r="O36" s="171"/>
      <c r="P36" s="172"/>
      <c r="Q36" s="212"/>
      <c r="R36" s="294" t="s">
        <v>1</v>
      </c>
      <c r="S36" s="295"/>
      <c r="T36" s="295"/>
      <c r="U36" s="273"/>
      <c r="V36" s="264" t="s">
        <v>2</v>
      </c>
      <c r="W36" s="264" t="s">
        <v>13</v>
      </c>
      <c r="X36" s="272" t="s">
        <v>4</v>
      </c>
      <c r="Y36" s="273"/>
      <c r="Z36" s="287" t="s">
        <v>5</v>
      </c>
      <c r="AA36" s="14"/>
      <c r="AB36" s="14"/>
      <c r="AC36" s="14"/>
      <c r="AD36" s="172"/>
      <c r="AE36" s="171"/>
    </row>
    <row r="37" spans="1:31" x14ac:dyDescent="0.2">
      <c r="A37" s="212"/>
      <c r="B37" s="276"/>
      <c r="C37" s="277"/>
      <c r="D37" s="277"/>
      <c r="E37" s="278"/>
      <c r="F37" s="264"/>
      <c r="G37" s="264"/>
      <c r="H37" s="272"/>
      <c r="I37" s="273"/>
      <c r="J37" s="287"/>
      <c r="K37" s="14"/>
      <c r="L37" s="14"/>
      <c r="M37" s="14"/>
      <c r="N37" s="171"/>
      <c r="O37" s="171"/>
      <c r="P37" s="172"/>
      <c r="Q37" s="212"/>
      <c r="R37" s="276"/>
      <c r="S37" s="277"/>
      <c r="T37" s="277"/>
      <c r="U37" s="278"/>
      <c r="V37" s="264"/>
      <c r="W37" s="264"/>
      <c r="X37" s="272"/>
      <c r="Y37" s="273"/>
      <c r="Z37" s="287"/>
      <c r="AA37" s="14"/>
      <c r="AB37" s="14"/>
      <c r="AC37" s="14"/>
      <c r="AD37" s="172"/>
      <c r="AE37" s="171"/>
    </row>
    <row r="38" spans="1:31" ht="39" thickBot="1" x14ac:dyDescent="0.25">
      <c r="A38" s="212"/>
      <c r="B38" s="25" t="s">
        <v>6</v>
      </c>
      <c r="C38" s="26" t="s">
        <v>7</v>
      </c>
      <c r="D38" s="26" t="s">
        <v>8</v>
      </c>
      <c r="E38" s="26" t="s">
        <v>9</v>
      </c>
      <c r="F38" s="265"/>
      <c r="G38" s="265"/>
      <c r="H38" s="262" t="s">
        <v>10</v>
      </c>
      <c r="I38" s="263"/>
      <c r="J38" s="288"/>
      <c r="K38" s="14"/>
      <c r="L38" s="14"/>
      <c r="M38" s="14"/>
      <c r="N38" s="14"/>
      <c r="O38" s="14"/>
      <c r="P38" s="173"/>
      <c r="Q38" s="212"/>
      <c r="R38" s="25" t="s">
        <v>6</v>
      </c>
      <c r="S38" s="26" t="s">
        <v>7</v>
      </c>
      <c r="T38" s="26" t="s">
        <v>8</v>
      </c>
      <c r="U38" s="26" t="s">
        <v>9</v>
      </c>
      <c r="V38" s="265"/>
      <c r="W38" s="265"/>
      <c r="X38" s="262" t="s">
        <v>10</v>
      </c>
      <c r="Y38" s="263"/>
      <c r="Z38" s="288"/>
      <c r="AA38" s="14"/>
      <c r="AB38" s="14"/>
      <c r="AC38" s="14"/>
      <c r="AD38" s="173"/>
      <c r="AE38" s="170"/>
    </row>
    <row r="39" spans="1:31" x14ac:dyDescent="0.2">
      <c r="A39" s="212"/>
      <c r="B39" s="157">
        <f>B$32*(EXP(-$L26*(0))-EXP(-$L26*(4)))</f>
        <v>0</v>
      </c>
      <c r="C39" s="157">
        <f>C$32*(EXP(-$L26*(0))-EXP(-$L26*(4)))</f>
        <v>0</v>
      </c>
      <c r="D39" s="157">
        <f t="shared" ref="D39" si="0">D$32*(EXP(-$L26*(0))-EXP(-$L26*(4)))</f>
        <v>0</v>
      </c>
      <c r="E39" s="157">
        <f>E$32*(EXP(-$L26*(0))-EXP(-$L26*(4)))</f>
        <v>0</v>
      </c>
      <c r="F39" s="157">
        <f>F$32*(EXP(-$L26*(0))-EXP(-$L26*(4)))</f>
        <v>0</v>
      </c>
      <c r="G39" s="157">
        <f>G$32*(EXP(-$L26*(0))-EXP(-$L26*(4)))</f>
        <v>0</v>
      </c>
      <c r="H39" s="279">
        <f>H$32*(EXP(-$L26*(0))-EXP(-$L26*(4)))</f>
        <v>0</v>
      </c>
      <c r="I39" s="280">
        <f>I$32*(EXP(-$L26*($A39-1))-EXP(-$L26*($A39)))</f>
        <v>0</v>
      </c>
      <c r="J39" s="158">
        <f>SUM(B39:H39)</f>
        <v>0</v>
      </c>
      <c r="K39" s="14"/>
      <c r="L39" s="14"/>
      <c r="M39" s="14"/>
      <c r="N39" s="154"/>
      <c r="O39" s="154"/>
      <c r="P39" s="174"/>
      <c r="Q39" s="212"/>
      <c r="R39" s="156">
        <f>R$32*(EXP(-$L26*(0))-EXP(-$L26*(4)))</f>
        <v>0</v>
      </c>
      <c r="S39" s="156">
        <f t="shared" ref="S39:W39" si="1">S$32*(EXP(-$L26*(0))-EXP(-$L26*(4)))</f>
        <v>0</v>
      </c>
      <c r="T39" s="156">
        <f t="shared" si="1"/>
        <v>0</v>
      </c>
      <c r="U39" s="156">
        <f t="shared" si="1"/>
        <v>0</v>
      </c>
      <c r="V39" s="156">
        <f t="shared" si="1"/>
        <v>0</v>
      </c>
      <c r="W39" s="156">
        <f t="shared" si="1"/>
        <v>0</v>
      </c>
      <c r="X39" s="279">
        <f>X$32*(EXP(-$L26*(0))-EXP(-$L26*(4)))</f>
        <v>0</v>
      </c>
      <c r="Y39" s="280">
        <f>Y$32*(EXP(-$L26*($A39-1))-EXP(-$L26*($A39)))</f>
        <v>0</v>
      </c>
      <c r="Z39" s="158">
        <f>SUM(R39:X39)</f>
        <v>0</v>
      </c>
      <c r="AA39" s="14"/>
      <c r="AB39" s="14"/>
      <c r="AC39" s="14"/>
      <c r="AD39" s="174"/>
      <c r="AE39" s="154"/>
    </row>
    <row r="40" spans="1:31" x14ac:dyDescent="0.2">
      <c r="A40" s="212"/>
      <c r="B40" s="154"/>
      <c r="C40" s="154"/>
      <c r="D40" s="154"/>
      <c r="E40" s="154"/>
      <c r="F40" s="154"/>
      <c r="G40" s="154"/>
      <c r="H40" s="154"/>
      <c r="I40" s="35"/>
      <c r="J40" s="34"/>
      <c r="K40" s="14"/>
      <c r="L40" s="14"/>
      <c r="M40" s="14"/>
      <c r="N40" s="14"/>
      <c r="O40" s="14"/>
      <c r="P40" s="12"/>
      <c r="Q40" s="212"/>
      <c r="R40" s="154"/>
      <c r="S40" s="154"/>
      <c r="T40" s="154"/>
      <c r="U40" s="154"/>
      <c r="V40" s="154"/>
      <c r="W40" s="154"/>
      <c r="X40" s="154"/>
      <c r="Y40" s="35"/>
      <c r="Z40" s="34"/>
      <c r="AA40" s="14"/>
      <c r="AB40" s="14"/>
      <c r="AC40" s="14"/>
      <c r="AD40" s="12"/>
      <c r="AE40" s="14"/>
    </row>
    <row r="41" spans="1:31" x14ac:dyDescent="0.2">
      <c r="A41" s="212"/>
      <c r="B41" s="38"/>
      <c r="C41" s="38"/>
      <c r="D41" s="38"/>
      <c r="E41" s="38"/>
      <c r="F41" s="38"/>
      <c r="G41" s="38"/>
      <c r="H41" s="35"/>
      <c r="I41" s="35"/>
      <c r="J41" s="34"/>
      <c r="K41" s="14"/>
      <c r="L41" s="14"/>
      <c r="M41" s="14"/>
      <c r="N41" s="14"/>
      <c r="O41" s="14"/>
      <c r="P41" s="12"/>
      <c r="Q41" s="212"/>
      <c r="R41" s="38"/>
      <c r="S41" s="38"/>
      <c r="T41" s="38"/>
      <c r="U41" s="38"/>
      <c r="V41" s="38"/>
      <c r="W41" s="38"/>
      <c r="X41" s="35"/>
      <c r="Y41" s="35"/>
      <c r="Z41" s="34"/>
      <c r="AA41" s="14"/>
      <c r="AB41" s="14"/>
      <c r="AC41" s="14"/>
      <c r="AD41" s="12"/>
      <c r="AE41" s="14"/>
    </row>
    <row r="42" spans="1:31" ht="13.5" thickBot="1" x14ac:dyDescent="0.25">
      <c r="A42" s="212"/>
      <c r="B42" s="44" t="s">
        <v>84</v>
      </c>
      <c r="C42" s="42"/>
      <c r="D42" s="42"/>
      <c r="E42" s="38"/>
      <c r="F42" s="38"/>
      <c r="G42" s="38"/>
      <c r="H42" s="35"/>
      <c r="I42" s="35"/>
      <c r="J42" s="34"/>
      <c r="K42" s="14"/>
      <c r="L42" s="14"/>
      <c r="M42" s="14"/>
      <c r="N42" s="14"/>
      <c r="O42" s="14"/>
      <c r="P42" s="12"/>
      <c r="Q42" s="212"/>
      <c r="R42" s="44" t="s">
        <v>84</v>
      </c>
      <c r="S42" s="42"/>
      <c r="T42" s="42"/>
      <c r="U42" s="38"/>
      <c r="V42" s="38"/>
      <c r="W42" s="38"/>
      <c r="X42" s="35"/>
      <c r="Y42" s="35"/>
      <c r="Z42" s="34"/>
      <c r="AA42" s="14"/>
      <c r="AB42" s="14"/>
      <c r="AC42" s="14"/>
      <c r="AD42" s="12"/>
      <c r="AE42" s="14"/>
    </row>
    <row r="43" spans="1:31" ht="13.5" thickBot="1" x14ac:dyDescent="0.25">
      <c r="A43" s="212"/>
      <c r="B43" s="135" t="s">
        <v>38</v>
      </c>
      <c r="C43" s="136" t="s">
        <v>39</v>
      </c>
      <c r="D43" s="137" t="s">
        <v>85</v>
      </c>
      <c r="E43" s="38"/>
      <c r="F43" s="38"/>
      <c r="G43" s="38"/>
      <c r="H43" s="35"/>
      <c r="I43" s="35"/>
      <c r="J43" s="34"/>
      <c r="K43" s="14"/>
      <c r="L43" s="14"/>
      <c r="M43" s="14"/>
      <c r="N43" s="14"/>
      <c r="O43" s="14"/>
      <c r="P43" s="12"/>
      <c r="Q43" s="212"/>
      <c r="R43" s="135" t="s">
        <v>38</v>
      </c>
      <c r="S43" s="136" t="s">
        <v>39</v>
      </c>
      <c r="T43" s="137" t="s">
        <v>85</v>
      </c>
      <c r="U43" s="38"/>
      <c r="V43" s="38"/>
      <c r="W43" s="38"/>
      <c r="X43" s="35"/>
      <c r="Y43" s="35"/>
      <c r="Z43" s="34"/>
      <c r="AA43" s="14"/>
      <c r="AB43" s="14"/>
      <c r="AC43" s="14"/>
      <c r="AD43" s="12"/>
      <c r="AE43" s="14"/>
    </row>
    <row r="44" spans="1:31" ht="13.5" thickBot="1" x14ac:dyDescent="0.25">
      <c r="A44" s="212"/>
      <c r="B44" s="138"/>
      <c r="C44" s="139"/>
      <c r="D44" s="98"/>
      <c r="E44" s="38"/>
      <c r="F44" s="38"/>
      <c r="G44" s="38"/>
      <c r="H44" s="35"/>
      <c r="I44" s="35"/>
      <c r="J44" s="34"/>
      <c r="K44" s="14"/>
      <c r="L44" s="14"/>
      <c r="M44" s="14"/>
      <c r="N44" s="14"/>
      <c r="O44" s="14"/>
      <c r="P44" s="12"/>
      <c r="Q44" s="212"/>
      <c r="R44" s="138"/>
      <c r="S44" s="139"/>
      <c r="T44" s="98"/>
      <c r="U44" s="38"/>
      <c r="V44" s="38"/>
      <c r="W44" s="38"/>
      <c r="X44" s="35"/>
      <c r="Y44" s="35"/>
      <c r="Z44" s="34"/>
      <c r="AA44" s="14"/>
      <c r="AB44" s="14"/>
      <c r="AC44" s="14"/>
      <c r="AD44" s="12"/>
      <c r="AE44" s="14"/>
    </row>
    <row r="45" spans="1:31" x14ac:dyDescent="0.2">
      <c r="A45" s="212"/>
      <c r="B45" s="39"/>
      <c r="C45" s="38"/>
      <c r="D45" s="38"/>
      <c r="E45" s="35"/>
      <c r="F45" s="35"/>
      <c r="G45" s="34"/>
      <c r="H45" s="36"/>
      <c r="I45" s="34"/>
      <c r="J45" s="14"/>
      <c r="K45" s="14"/>
      <c r="L45" s="14"/>
      <c r="M45" s="14"/>
      <c r="N45" s="14"/>
      <c r="O45" s="14"/>
      <c r="P45" s="12"/>
      <c r="Q45" s="212"/>
      <c r="R45" s="39"/>
      <c r="S45" s="38"/>
      <c r="T45" s="38"/>
      <c r="U45" s="35"/>
      <c r="V45" s="35"/>
      <c r="W45" s="34"/>
      <c r="X45" s="36"/>
      <c r="Y45" s="34"/>
      <c r="Z45" s="14"/>
      <c r="AA45" s="14"/>
      <c r="AB45" s="14"/>
      <c r="AC45" s="14"/>
      <c r="AD45" s="12"/>
      <c r="AE45" s="14"/>
    </row>
    <row r="46" spans="1:31" ht="13.5" thickBot="1" x14ac:dyDescent="0.25">
      <c r="A46" s="212"/>
      <c r="B46" s="44" t="s">
        <v>88</v>
      </c>
      <c r="C46" s="38"/>
      <c r="D46" s="39" t="s">
        <v>145</v>
      </c>
      <c r="E46" s="35"/>
      <c r="F46" s="35"/>
      <c r="G46" s="34"/>
      <c r="H46" s="36"/>
      <c r="I46" s="34"/>
      <c r="J46" s="14"/>
      <c r="K46" s="14"/>
      <c r="L46" s="14"/>
      <c r="M46" s="14"/>
      <c r="N46" s="14"/>
      <c r="O46" s="14"/>
      <c r="P46" s="12"/>
      <c r="Q46" s="212"/>
      <c r="R46" s="44" t="s">
        <v>88</v>
      </c>
      <c r="S46" s="38"/>
      <c r="T46" s="39" t="s">
        <v>145</v>
      </c>
      <c r="U46" s="35"/>
      <c r="V46" s="35"/>
      <c r="W46" s="34"/>
      <c r="X46" s="36"/>
      <c r="Y46" s="34"/>
      <c r="Z46" s="14"/>
      <c r="AA46" s="14"/>
      <c r="AB46" s="14"/>
      <c r="AC46" s="14"/>
      <c r="AD46" s="12"/>
      <c r="AE46" s="14"/>
    </row>
    <row r="47" spans="1:31" ht="13.5" thickBot="1" x14ac:dyDescent="0.25">
      <c r="A47" s="212"/>
      <c r="B47" s="46" t="s">
        <v>40</v>
      </c>
      <c r="C47" s="140">
        <f>J39/0.000716</f>
        <v>0</v>
      </c>
      <c r="D47" s="107"/>
      <c r="E47" s="35"/>
      <c r="F47" s="35"/>
      <c r="G47" s="34"/>
      <c r="H47" s="36"/>
      <c r="I47" s="34"/>
      <c r="J47" s="14"/>
      <c r="K47" s="14"/>
      <c r="L47" s="14"/>
      <c r="M47" s="14"/>
      <c r="N47" s="14"/>
      <c r="O47" s="14"/>
      <c r="P47" s="12"/>
      <c r="Q47" s="212"/>
      <c r="R47" s="46" t="s">
        <v>40</v>
      </c>
      <c r="S47" s="140">
        <f>Z39/0.000716</f>
        <v>0</v>
      </c>
      <c r="T47" s="107"/>
      <c r="U47" s="35"/>
      <c r="V47" s="35"/>
      <c r="W47" s="34"/>
      <c r="X47" s="36"/>
      <c r="Y47" s="34"/>
      <c r="Z47" s="14"/>
      <c r="AA47" s="14"/>
      <c r="AB47" s="14"/>
      <c r="AC47" s="14"/>
      <c r="AD47" s="12"/>
      <c r="AE47" s="14"/>
    </row>
    <row r="48" spans="1:31" x14ac:dyDescent="0.2">
      <c r="A48" s="212"/>
      <c r="B48" s="40" t="s">
        <v>41</v>
      </c>
      <c r="C48" s="258">
        <v>66.592280204656902</v>
      </c>
      <c r="D48" s="244"/>
      <c r="E48" s="35"/>
      <c r="F48" s="35"/>
      <c r="G48" s="34"/>
      <c r="H48" s="36"/>
      <c r="I48" s="34"/>
      <c r="J48" s="14"/>
      <c r="K48" s="14"/>
      <c r="L48" s="14"/>
      <c r="M48" s="14"/>
      <c r="N48" s="14"/>
      <c r="O48" s="14"/>
      <c r="P48" s="12"/>
      <c r="Q48" s="212"/>
      <c r="R48" s="40" t="s">
        <v>41</v>
      </c>
      <c r="S48" s="258">
        <v>66.592280204656902</v>
      </c>
      <c r="T48" s="244"/>
      <c r="U48" s="35"/>
      <c r="V48" s="35"/>
      <c r="W48" s="34"/>
      <c r="X48" s="36"/>
      <c r="Y48" s="34"/>
      <c r="Z48" s="14"/>
      <c r="AA48" s="14"/>
      <c r="AB48" s="14"/>
      <c r="AC48" s="14"/>
      <c r="AD48" s="12"/>
      <c r="AE48" s="14"/>
    </row>
    <row r="49" spans="1:31" x14ac:dyDescent="0.2">
      <c r="A49" s="212"/>
      <c r="B49" s="45" t="s">
        <v>42</v>
      </c>
      <c r="C49" s="258">
        <v>33.407719795343098</v>
      </c>
      <c r="D49" s="244"/>
      <c r="E49" s="35"/>
      <c r="F49" s="35"/>
      <c r="G49" s="34"/>
      <c r="H49" s="36"/>
      <c r="I49" s="34"/>
      <c r="J49" s="14"/>
      <c r="K49" s="14"/>
      <c r="L49" s="14"/>
      <c r="M49" s="14"/>
      <c r="N49" s="14"/>
      <c r="O49" s="14"/>
      <c r="P49" s="12"/>
      <c r="Q49" s="212"/>
      <c r="R49" s="45" t="s">
        <v>42</v>
      </c>
      <c r="S49" s="258">
        <v>33.407719795343098</v>
      </c>
      <c r="T49" s="244"/>
      <c r="U49" s="35"/>
      <c r="V49" s="35"/>
      <c r="W49" s="34"/>
      <c r="X49" s="36"/>
      <c r="Y49" s="34"/>
      <c r="Z49" s="14"/>
      <c r="AA49" s="14"/>
      <c r="AB49" s="14"/>
      <c r="AC49" s="14"/>
      <c r="AD49" s="12"/>
      <c r="AE49" s="14"/>
    </row>
    <row r="50" spans="1:31" x14ac:dyDescent="0.2">
      <c r="A50" s="212"/>
      <c r="B50" s="45" t="s">
        <v>18</v>
      </c>
      <c r="C50" s="258">
        <v>3.9485576610451298</v>
      </c>
      <c r="D50" s="244"/>
      <c r="E50" s="35"/>
      <c r="F50" s="35"/>
      <c r="G50" s="34"/>
      <c r="H50" s="36"/>
      <c r="I50" s="34"/>
      <c r="J50" s="14"/>
      <c r="K50" s="14"/>
      <c r="L50" s="14"/>
      <c r="M50" s="14"/>
      <c r="N50" s="14"/>
      <c r="O50" s="14"/>
      <c r="P50" s="12"/>
      <c r="Q50" s="212"/>
      <c r="R50" s="45" t="s">
        <v>18</v>
      </c>
      <c r="S50" s="258">
        <v>3.9485576610451298</v>
      </c>
      <c r="T50" s="244"/>
      <c r="U50" s="35"/>
      <c r="V50" s="35"/>
      <c r="W50" s="34"/>
      <c r="X50" s="36"/>
      <c r="Y50" s="34"/>
      <c r="Z50" s="14"/>
      <c r="AA50" s="14"/>
      <c r="AB50" s="14"/>
      <c r="AC50" s="14"/>
      <c r="AD50" s="12"/>
      <c r="AE50" s="14"/>
    </row>
    <row r="51" spans="1:31" x14ac:dyDescent="0.2">
      <c r="A51" s="212"/>
      <c r="B51" s="45" t="s">
        <v>20</v>
      </c>
      <c r="C51" s="258">
        <v>28.9970231169141</v>
      </c>
      <c r="D51" s="244"/>
      <c r="E51" s="35"/>
      <c r="F51" s="35"/>
      <c r="G51" s="34"/>
      <c r="H51" s="36"/>
      <c r="I51" s="34"/>
      <c r="J51" s="14"/>
      <c r="K51" s="14"/>
      <c r="L51" s="14"/>
      <c r="M51" s="14"/>
      <c r="N51" s="14"/>
      <c r="O51" s="14"/>
      <c r="P51" s="12"/>
      <c r="Q51" s="212"/>
      <c r="R51" s="45" t="s">
        <v>20</v>
      </c>
      <c r="S51" s="258">
        <v>28.9970231169141</v>
      </c>
      <c r="T51" s="244"/>
      <c r="U51" s="35"/>
      <c r="V51" s="35"/>
      <c r="W51" s="34"/>
      <c r="X51" s="36"/>
      <c r="Y51" s="34"/>
      <c r="Z51" s="14"/>
      <c r="AA51" s="14"/>
      <c r="AB51" s="14"/>
      <c r="AC51" s="14"/>
      <c r="AD51" s="12"/>
      <c r="AE51" s="14"/>
    </row>
    <row r="52" spans="1:31" x14ac:dyDescent="0.2">
      <c r="A52" s="212"/>
      <c r="B52" s="45" t="s">
        <v>22</v>
      </c>
      <c r="C52" s="258">
        <v>0.46213901738386498</v>
      </c>
      <c r="D52" s="244"/>
      <c r="E52" s="35"/>
      <c r="F52" s="35"/>
      <c r="G52" s="34"/>
      <c r="H52" s="36"/>
      <c r="I52" s="34"/>
      <c r="J52" s="14"/>
      <c r="K52" s="14"/>
      <c r="L52" s="14"/>
      <c r="M52" s="14"/>
      <c r="N52" s="14"/>
      <c r="O52" s="14"/>
      <c r="P52" s="12"/>
      <c r="Q52" s="212"/>
      <c r="R52" s="45" t="s">
        <v>22</v>
      </c>
      <c r="S52" s="258">
        <v>0.46213901738386498</v>
      </c>
      <c r="T52" s="244"/>
      <c r="U52" s="35"/>
      <c r="V52" s="35"/>
      <c r="W52" s="34"/>
      <c r="X52" s="36"/>
      <c r="Y52" s="34"/>
      <c r="Z52" s="14"/>
      <c r="AA52" s="14"/>
      <c r="AB52" s="14"/>
      <c r="AC52" s="14"/>
      <c r="AD52" s="12"/>
      <c r="AE52" s="14"/>
    </row>
    <row r="53" spans="1:31" x14ac:dyDescent="0.2">
      <c r="A53" s="212"/>
      <c r="B53" s="58" t="s">
        <v>24</v>
      </c>
      <c r="C53" s="258">
        <v>0</v>
      </c>
      <c r="D53" s="244"/>
      <c r="E53" s="35"/>
      <c r="F53" s="35"/>
      <c r="G53" s="34"/>
      <c r="H53" s="36"/>
      <c r="I53" s="34"/>
      <c r="J53" s="14"/>
      <c r="K53" s="14"/>
      <c r="L53" s="14"/>
      <c r="M53" s="14"/>
      <c r="N53" s="14"/>
      <c r="O53" s="14"/>
      <c r="P53" s="12"/>
      <c r="Q53" s="212"/>
      <c r="R53" s="58" t="s">
        <v>24</v>
      </c>
      <c r="S53" s="258">
        <v>0</v>
      </c>
      <c r="T53" s="244"/>
      <c r="U53" s="35"/>
      <c r="V53" s="35"/>
      <c r="W53" s="34"/>
      <c r="X53" s="36"/>
      <c r="Y53" s="34"/>
      <c r="Z53" s="14"/>
      <c r="AA53" s="14"/>
      <c r="AB53" s="14"/>
      <c r="AC53" s="14"/>
      <c r="AD53" s="12"/>
      <c r="AE53" s="14"/>
    </row>
    <row r="54" spans="1:31" ht="13.5" thickBot="1" x14ac:dyDescent="0.25">
      <c r="A54" s="212"/>
      <c r="B54" s="60" t="s">
        <v>57</v>
      </c>
      <c r="C54" s="259">
        <v>0</v>
      </c>
      <c r="D54" s="244"/>
      <c r="E54" s="35"/>
      <c r="F54" s="35"/>
      <c r="G54" s="34"/>
      <c r="H54" s="36"/>
      <c r="I54" s="34"/>
      <c r="J54" s="14"/>
      <c r="K54" s="14"/>
      <c r="L54" s="14"/>
      <c r="M54" s="14"/>
      <c r="N54" s="14"/>
      <c r="O54" s="14"/>
      <c r="P54" s="12"/>
      <c r="Q54" s="212"/>
      <c r="R54" s="60" t="s">
        <v>57</v>
      </c>
      <c r="S54" s="259">
        <v>0</v>
      </c>
      <c r="T54" s="244"/>
      <c r="U54" s="35"/>
      <c r="V54" s="35"/>
      <c r="W54" s="34"/>
      <c r="X54" s="36"/>
      <c r="Y54" s="34"/>
      <c r="Z54" s="14"/>
      <c r="AA54" s="14"/>
      <c r="AB54" s="14"/>
      <c r="AC54" s="14"/>
      <c r="AD54" s="12"/>
      <c r="AE54" s="14"/>
    </row>
    <row r="55" spans="1:31" x14ac:dyDescent="0.2">
      <c r="A55" s="212"/>
      <c r="C55" s="38"/>
      <c r="D55" s="38"/>
      <c r="E55" s="35"/>
      <c r="F55" s="35"/>
      <c r="G55" s="34"/>
      <c r="H55" s="36"/>
      <c r="I55" s="34"/>
      <c r="J55" s="14"/>
      <c r="K55" s="14"/>
      <c r="L55" s="14"/>
      <c r="M55" s="14"/>
      <c r="N55" s="14"/>
      <c r="O55" s="14"/>
      <c r="P55" s="12"/>
      <c r="Q55" s="212"/>
      <c r="R55" s="14"/>
      <c r="S55" s="38"/>
      <c r="T55" s="38"/>
      <c r="U55" s="35"/>
      <c r="V55" s="35"/>
      <c r="W55" s="34"/>
      <c r="X55" s="36"/>
      <c r="Y55" s="34"/>
      <c r="Z55" s="14"/>
      <c r="AA55" s="14"/>
      <c r="AB55" s="14"/>
      <c r="AC55" s="14"/>
      <c r="AD55" s="12"/>
      <c r="AE55" s="14"/>
    </row>
    <row r="56" spans="1:31" ht="14.1" customHeight="1" thickBot="1" x14ac:dyDescent="0.25">
      <c r="A56" s="212"/>
      <c r="B56" s="44" t="s">
        <v>89</v>
      </c>
      <c r="C56" s="145"/>
      <c r="D56" s="107"/>
      <c r="E56" s="42"/>
      <c r="F56" s="43"/>
      <c r="G56" s="14"/>
      <c r="H56" s="44" t="s">
        <v>14</v>
      </c>
      <c r="I56" s="42"/>
      <c r="J56" s="42"/>
      <c r="K56" s="42"/>
      <c r="L56" s="42"/>
      <c r="M56" s="42"/>
      <c r="N56" s="42"/>
      <c r="O56" s="42"/>
      <c r="P56" s="12"/>
      <c r="Q56" s="212"/>
      <c r="R56" s="44" t="s">
        <v>89</v>
      </c>
      <c r="S56" s="145"/>
      <c r="T56" s="107"/>
      <c r="U56" s="42"/>
      <c r="V56" s="43"/>
      <c r="W56" s="14"/>
      <c r="X56" s="44" t="s">
        <v>14</v>
      </c>
      <c r="Y56" s="42"/>
      <c r="Z56" s="42"/>
      <c r="AA56" s="42"/>
      <c r="AB56" s="42"/>
      <c r="AC56" s="42"/>
      <c r="AD56" s="169"/>
      <c r="AE56" s="42"/>
    </row>
    <row r="57" spans="1:31" ht="14.1" customHeight="1" thickBot="1" x14ac:dyDescent="0.25">
      <c r="A57" s="212"/>
      <c r="B57" s="40" t="s">
        <v>87</v>
      </c>
      <c r="C57" s="143">
        <f>IF(C48&lt;30,0.3*C47,C47*(C48/100))</f>
        <v>0</v>
      </c>
      <c r="D57" s="144"/>
      <c r="E57" s="42"/>
      <c r="F57" s="43"/>
      <c r="G57" s="14"/>
      <c r="H57" s="42"/>
      <c r="I57" s="17" t="s">
        <v>15</v>
      </c>
      <c r="J57" s="19" t="s">
        <v>16</v>
      </c>
      <c r="K57" s="14"/>
      <c r="L57" s="14"/>
      <c r="M57" s="14"/>
      <c r="N57" s="14"/>
      <c r="O57" s="15"/>
      <c r="P57" s="14"/>
      <c r="Q57" s="212"/>
      <c r="R57" s="40" t="s">
        <v>87</v>
      </c>
      <c r="S57" s="143">
        <f>IF(S48&lt;30,0.3*S47,S47*(S48/100))</f>
        <v>0</v>
      </c>
      <c r="T57" s="144"/>
      <c r="U57" s="42"/>
      <c r="V57" s="43"/>
      <c r="W57" s="14"/>
      <c r="X57" s="42"/>
      <c r="Y57" s="17" t="s">
        <v>15</v>
      </c>
      <c r="Z57" s="19" t="s">
        <v>16</v>
      </c>
      <c r="AA57" s="14"/>
      <c r="AB57" s="14"/>
      <c r="AC57" s="14"/>
      <c r="AD57" s="12"/>
      <c r="AE57" s="14"/>
    </row>
    <row r="58" spans="1:31" ht="14.1" customHeight="1" x14ac:dyDescent="0.2">
      <c r="A58" s="212"/>
      <c r="B58" s="45" t="s">
        <v>90</v>
      </c>
      <c r="C58" s="134">
        <f>C47-C57</f>
        <v>0</v>
      </c>
      <c r="D58" s="144"/>
      <c r="E58" s="42"/>
      <c r="F58" s="43"/>
      <c r="G58" s="14"/>
      <c r="H58" s="46" t="s">
        <v>17</v>
      </c>
      <c r="I58" s="48">
        <v>8000</v>
      </c>
      <c r="J58" s="49">
        <v>90</v>
      </c>
      <c r="K58" s="14"/>
      <c r="L58" s="14"/>
      <c r="M58" s="14"/>
      <c r="N58" s="14"/>
      <c r="O58" s="15"/>
      <c r="P58" s="14"/>
      <c r="Q58" s="212"/>
      <c r="R58" s="45" t="s">
        <v>90</v>
      </c>
      <c r="S58" s="134">
        <f>S47-S57</f>
        <v>0</v>
      </c>
      <c r="T58" s="144"/>
      <c r="U58" s="42"/>
      <c r="V58" s="43"/>
      <c r="W58" s="14"/>
      <c r="X58" s="46" t="s">
        <v>17</v>
      </c>
      <c r="Y58" s="48">
        <v>8000</v>
      </c>
      <c r="Z58" s="49">
        <v>90</v>
      </c>
      <c r="AA58" s="14"/>
      <c r="AB58" s="14"/>
      <c r="AC58" s="14"/>
      <c r="AD58" s="12"/>
      <c r="AE58" s="14"/>
    </row>
    <row r="59" spans="1:31" ht="14.1" customHeight="1" x14ac:dyDescent="0.2">
      <c r="A59" s="212"/>
      <c r="B59" s="45" t="s">
        <v>91</v>
      </c>
      <c r="C59" s="134">
        <f>$C$47*C50/100</f>
        <v>0</v>
      </c>
      <c r="D59" s="144"/>
      <c r="E59" s="42"/>
      <c r="F59" s="43"/>
      <c r="G59" s="14"/>
      <c r="H59" s="50" t="s">
        <v>19</v>
      </c>
      <c r="I59" s="52">
        <v>20000</v>
      </c>
      <c r="J59" s="53">
        <v>90</v>
      </c>
      <c r="K59" s="14"/>
      <c r="L59" s="14"/>
      <c r="M59" s="14"/>
      <c r="N59" s="14"/>
      <c r="O59" s="15"/>
      <c r="P59" s="14"/>
      <c r="Q59" s="212"/>
      <c r="R59" s="45" t="s">
        <v>91</v>
      </c>
      <c r="S59" s="134">
        <f>S$47*S50/100</f>
        <v>0</v>
      </c>
      <c r="T59" s="144"/>
      <c r="U59" s="42"/>
      <c r="V59" s="43"/>
      <c r="W59" s="14"/>
      <c r="X59" s="50" t="s">
        <v>19</v>
      </c>
      <c r="Y59" s="52">
        <v>20000</v>
      </c>
      <c r="Z59" s="53">
        <v>90</v>
      </c>
      <c r="AA59" s="14"/>
      <c r="AB59" s="14"/>
      <c r="AC59" s="14"/>
      <c r="AD59" s="12"/>
      <c r="AE59" s="14"/>
    </row>
    <row r="60" spans="1:31" ht="14.1" customHeight="1" x14ac:dyDescent="0.2">
      <c r="A60" s="212"/>
      <c r="B60" s="45" t="s">
        <v>92</v>
      </c>
      <c r="C60" s="134">
        <f>$C$47*C51/100</f>
        <v>0</v>
      </c>
      <c r="D60" s="144"/>
      <c r="E60" s="42"/>
      <c r="F60" s="43"/>
      <c r="G60" s="14"/>
      <c r="H60" s="50" t="s">
        <v>21</v>
      </c>
      <c r="I60" s="52">
        <v>28000</v>
      </c>
      <c r="J60" s="53">
        <v>90</v>
      </c>
      <c r="K60" s="14"/>
      <c r="L60" s="14"/>
      <c r="M60" s="14"/>
      <c r="N60" s="14"/>
      <c r="O60" s="15"/>
      <c r="P60" s="14"/>
      <c r="Q60" s="212"/>
      <c r="R60" s="45" t="s">
        <v>92</v>
      </c>
      <c r="S60" s="134">
        <f>S$47*S51/100</f>
        <v>0</v>
      </c>
      <c r="T60" s="144"/>
      <c r="U60" s="42"/>
      <c r="V60" s="43"/>
      <c r="W60" s="14"/>
      <c r="X60" s="50" t="s">
        <v>21</v>
      </c>
      <c r="Y60" s="52">
        <v>28000</v>
      </c>
      <c r="Z60" s="53">
        <v>90</v>
      </c>
      <c r="AA60" s="14"/>
      <c r="AB60" s="14"/>
      <c r="AC60" s="14"/>
      <c r="AD60" s="12"/>
      <c r="AE60" s="14"/>
    </row>
    <row r="61" spans="1:31" ht="14.1" customHeight="1" thickBot="1" x14ac:dyDescent="0.25">
      <c r="A61" s="212"/>
      <c r="B61" s="45" t="s">
        <v>93</v>
      </c>
      <c r="C61" s="134">
        <f>$C$47*C52/100</f>
        <v>0</v>
      </c>
      <c r="D61" s="144"/>
      <c r="E61" s="42"/>
      <c r="F61" s="43"/>
      <c r="G61" s="14"/>
      <c r="H61" s="54" t="s">
        <v>23</v>
      </c>
      <c r="I61" s="56">
        <v>56000</v>
      </c>
      <c r="J61" s="57">
        <v>90</v>
      </c>
      <c r="K61" s="14"/>
      <c r="L61" s="14"/>
      <c r="M61" s="14"/>
      <c r="N61" s="14"/>
      <c r="O61" s="15"/>
      <c r="P61" s="14"/>
      <c r="Q61" s="212"/>
      <c r="R61" s="45" t="s">
        <v>93</v>
      </c>
      <c r="S61" s="134">
        <f>S$47*S52/100</f>
        <v>0</v>
      </c>
      <c r="T61" s="144"/>
      <c r="U61" s="42"/>
      <c r="V61" s="43"/>
      <c r="W61" s="14"/>
      <c r="X61" s="54" t="s">
        <v>23</v>
      </c>
      <c r="Y61" s="56">
        <v>56000</v>
      </c>
      <c r="Z61" s="57">
        <v>90</v>
      </c>
      <c r="AA61" s="14"/>
      <c r="AB61" s="14"/>
      <c r="AC61" s="14"/>
      <c r="AD61" s="12"/>
      <c r="AE61" s="14"/>
    </row>
    <row r="62" spans="1:31" ht="14.1" customHeight="1" x14ac:dyDescent="0.2">
      <c r="A62" s="212"/>
      <c r="B62" s="58" t="s">
        <v>94</v>
      </c>
      <c r="C62" s="134">
        <f>$C$47*C53/100</f>
        <v>0</v>
      </c>
      <c r="D62" s="144"/>
      <c r="E62" s="42"/>
      <c r="F62" s="43"/>
      <c r="G62" s="14"/>
      <c r="H62" s="42"/>
      <c r="I62" s="59"/>
      <c r="J62" s="59"/>
      <c r="K62" s="14"/>
      <c r="L62" s="14"/>
      <c r="M62" s="14"/>
      <c r="N62" s="14"/>
      <c r="O62" s="15"/>
      <c r="P62" s="14"/>
      <c r="Q62" s="212"/>
      <c r="R62" s="58" t="s">
        <v>94</v>
      </c>
      <c r="S62" s="134">
        <f>S$47*S53/100</f>
        <v>0</v>
      </c>
      <c r="T62" s="144"/>
      <c r="U62" s="42"/>
      <c r="V62" s="43"/>
      <c r="W62" s="14"/>
      <c r="X62" s="42"/>
      <c r="Y62" s="59"/>
      <c r="Z62" s="59"/>
      <c r="AA62" s="14"/>
      <c r="AB62" s="14"/>
      <c r="AC62" s="14"/>
      <c r="AD62" s="12"/>
      <c r="AE62" s="14"/>
    </row>
    <row r="63" spans="1:31" ht="14.1" customHeight="1" thickBot="1" x14ac:dyDescent="0.25">
      <c r="A63" s="212"/>
      <c r="B63" s="60" t="s">
        <v>95</v>
      </c>
      <c r="C63" s="134">
        <f>$C$47*C54/100</f>
        <v>0</v>
      </c>
      <c r="D63" s="144"/>
      <c r="E63" s="14"/>
      <c r="F63" s="14"/>
      <c r="G63" s="14"/>
      <c r="H63" s="42"/>
      <c r="I63" s="42"/>
      <c r="J63" s="42"/>
      <c r="K63" s="14"/>
      <c r="L63" s="14"/>
      <c r="M63" s="14"/>
      <c r="N63" s="14"/>
      <c r="O63" s="15"/>
      <c r="P63" s="14"/>
      <c r="Q63" s="212"/>
      <c r="R63" s="60" t="s">
        <v>95</v>
      </c>
      <c r="S63" s="134">
        <f>S$47*S54/100</f>
        <v>0</v>
      </c>
      <c r="T63" s="144"/>
      <c r="U63" s="14"/>
      <c r="V63" s="14"/>
      <c r="W63" s="14"/>
      <c r="X63" s="42"/>
      <c r="Y63" s="42"/>
      <c r="Z63" s="42"/>
      <c r="AA63" s="14"/>
      <c r="AB63" s="14"/>
      <c r="AC63" s="14"/>
      <c r="AD63" s="12"/>
      <c r="AE63" s="14"/>
    </row>
    <row r="64" spans="1:31" ht="14.1" customHeight="1" x14ac:dyDescent="0.2">
      <c r="A64" s="212"/>
      <c r="L64" s="14"/>
      <c r="M64" s="14"/>
      <c r="N64" s="14"/>
      <c r="O64" s="15"/>
      <c r="P64" s="14"/>
      <c r="Q64" s="212"/>
      <c r="R64" s="14"/>
      <c r="S64" s="14"/>
      <c r="T64" s="14"/>
      <c r="U64" s="14"/>
      <c r="V64" s="14"/>
      <c r="W64" s="14"/>
      <c r="X64" s="14"/>
      <c r="Y64" s="14"/>
      <c r="Z64" s="14"/>
      <c r="AA64" s="14"/>
      <c r="AB64" s="14"/>
      <c r="AC64" s="14"/>
      <c r="AD64" s="12"/>
      <c r="AE64" s="14"/>
    </row>
    <row r="65" spans="1:31" ht="14.1" customHeight="1" thickBot="1" x14ac:dyDescent="0.25">
      <c r="A65" s="212"/>
      <c r="B65" s="44" t="s">
        <v>43</v>
      </c>
      <c r="C65" s="42"/>
      <c r="D65" s="42"/>
      <c r="E65" s="42"/>
      <c r="F65" s="42"/>
      <c r="G65" s="42"/>
      <c r="H65" s="44" t="s">
        <v>25</v>
      </c>
      <c r="I65" s="42"/>
      <c r="J65" s="42"/>
      <c r="K65" s="14"/>
      <c r="L65" s="14"/>
      <c r="M65" s="14"/>
      <c r="N65" s="14"/>
      <c r="O65" s="15"/>
      <c r="P65" s="14"/>
      <c r="Q65" s="212"/>
      <c r="R65" s="44" t="s">
        <v>43</v>
      </c>
      <c r="S65" s="42"/>
      <c r="T65" s="42"/>
      <c r="U65" s="42"/>
      <c r="V65" s="42"/>
      <c r="W65" s="42"/>
      <c r="X65" s="44" t="s">
        <v>25</v>
      </c>
      <c r="Y65" s="42"/>
      <c r="Z65" s="42"/>
      <c r="AA65" s="14"/>
      <c r="AB65" s="14"/>
      <c r="AC65" s="14"/>
      <c r="AD65" s="12"/>
      <c r="AE65" s="14"/>
    </row>
    <row r="66" spans="1:31" ht="14.1" customHeight="1" thickBot="1" x14ac:dyDescent="0.25">
      <c r="A66" s="212"/>
      <c r="B66" s="42"/>
      <c r="C66" s="23" t="s">
        <v>26</v>
      </c>
      <c r="D66" s="18" t="s">
        <v>27</v>
      </c>
      <c r="E66" s="24" t="s">
        <v>28</v>
      </c>
      <c r="F66" s="42"/>
      <c r="G66" s="42"/>
      <c r="H66" s="42"/>
      <c r="I66" s="17" t="s">
        <v>15</v>
      </c>
      <c r="J66" s="18" t="s">
        <v>16</v>
      </c>
      <c r="K66" s="62" t="s">
        <v>29</v>
      </c>
      <c r="L66" s="14"/>
      <c r="M66" s="14"/>
      <c r="N66" s="14"/>
      <c r="O66" s="15"/>
      <c r="P66" s="14"/>
      <c r="Q66" s="212"/>
      <c r="R66" s="42"/>
      <c r="S66" s="23" t="s">
        <v>26</v>
      </c>
      <c r="T66" s="18" t="s">
        <v>27</v>
      </c>
      <c r="U66" s="24" t="s">
        <v>28</v>
      </c>
      <c r="V66" s="42"/>
      <c r="W66" s="42"/>
      <c r="X66" s="42"/>
      <c r="Y66" s="17" t="s">
        <v>15</v>
      </c>
      <c r="Z66" s="18" t="s">
        <v>16</v>
      </c>
      <c r="AA66" s="62" t="s">
        <v>29</v>
      </c>
      <c r="AB66" s="14"/>
      <c r="AC66" s="14"/>
      <c r="AD66" s="12"/>
      <c r="AE66" s="14"/>
    </row>
    <row r="67" spans="1:31" ht="14.1" customHeight="1" x14ac:dyDescent="0.2">
      <c r="A67" s="212"/>
      <c r="B67" s="46" t="s">
        <v>17</v>
      </c>
      <c r="C67" s="63">
        <f>C59</f>
        <v>0</v>
      </c>
      <c r="D67" s="64">
        <f>C67*0.000716</f>
        <v>0</v>
      </c>
      <c r="E67" s="65">
        <f>D67*50.18</f>
        <v>0</v>
      </c>
      <c r="F67" s="42"/>
      <c r="G67" s="42"/>
      <c r="H67" s="46" t="s">
        <v>17</v>
      </c>
      <c r="I67" s="67">
        <f>($D67*I58/1000000)</f>
        <v>0</v>
      </c>
      <c r="J67" s="67">
        <f>$D67*J58/1000000</f>
        <v>0</v>
      </c>
      <c r="K67" s="68">
        <f>(I67*25)+(J67*298)</f>
        <v>0</v>
      </c>
      <c r="L67" s="14"/>
      <c r="M67" s="14"/>
      <c r="N67" s="14"/>
      <c r="O67" s="15"/>
      <c r="P67" s="14"/>
      <c r="Q67" s="212"/>
      <c r="R67" s="46" t="s">
        <v>17</v>
      </c>
      <c r="S67" s="63">
        <f>S59</f>
        <v>0</v>
      </c>
      <c r="T67" s="64">
        <f>S67*0.000716</f>
        <v>0</v>
      </c>
      <c r="U67" s="65">
        <f>T67*50.18</f>
        <v>0</v>
      </c>
      <c r="V67" s="42"/>
      <c r="W67" s="42"/>
      <c r="X67" s="46" t="s">
        <v>17</v>
      </c>
      <c r="Y67" s="67">
        <f>($T67*Y58/1000000)</f>
        <v>0</v>
      </c>
      <c r="Z67" s="67">
        <f>$T67*Z58/1000000</f>
        <v>0</v>
      </c>
      <c r="AA67" s="68">
        <f>(Y67*25)+(Z67*298)</f>
        <v>0</v>
      </c>
      <c r="AB67" s="14"/>
      <c r="AC67" s="14"/>
      <c r="AD67" s="12"/>
      <c r="AE67" s="14"/>
    </row>
    <row r="68" spans="1:31" ht="14.1" customHeight="1" x14ac:dyDescent="0.2">
      <c r="A68" s="212"/>
      <c r="B68" s="50" t="s">
        <v>19</v>
      </c>
      <c r="C68" s="69">
        <f>C60</f>
        <v>0</v>
      </c>
      <c r="D68" s="70">
        <f>C68*0.000716</f>
        <v>0</v>
      </c>
      <c r="E68" s="71">
        <f>D68*50.18</f>
        <v>0</v>
      </c>
      <c r="F68" s="42"/>
      <c r="G68" s="42"/>
      <c r="H68" s="50" t="s">
        <v>19</v>
      </c>
      <c r="I68" s="73">
        <f>($D68*I59/1000000)</f>
        <v>0</v>
      </c>
      <c r="J68" s="73">
        <f>$D68*J59/1000000</f>
        <v>0</v>
      </c>
      <c r="K68" s="74">
        <f>(I68*25)+(J68*298)</f>
        <v>0</v>
      </c>
      <c r="L68" s="14"/>
      <c r="M68" s="14"/>
      <c r="N68" s="14"/>
      <c r="O68" s="15"/>
      <c r="P68" s="14"/>
      <c r="Q68" s="212"/>
      <c r="R68" s="50" t="s">
        <v>19</v>
      </c>
      <c r="S68" s="69">
        <f>S60</f>
        <v>0</v>
      </c>
      <c r="T68" s="70">
        <f>S68*0.000716</f>
        <v>0</v>
      </c>
      <c r="U68" s="71">
        <f>T68*50.18</f>
        <v>0</v>
      </c>
      <c r="V68" s="42"/>
      <c r="W68" s="42"/>
      <c r="X68" s="50" t="s">
        <v>19</v>
      </c>
      <c r="Y68" s="73">
        <f>($T68*Y59/1000000)</f>
        <v>0</v>
      </c>
      <c r="Z68" s="73">
        <f>$T68*Z59/1000000</f>
        <v>0</v>
      </c>
      <c r="AA68" s="74">
        <f>(Y68*25)+(Z68*298)</f>
        <v>0</v>
      </c>
      <c r="AB68" s="14"/>
      <c r="AC68" s="14"/>
      <c r="AD68" s="12"/>
      <c r="AE68" s="14"/>
    </row>
    <row r="69" spans="1:31" ht="14.1" customHeight="1" x14ac:dyDescent="0.2">
      <c r="A69" s="212"/>
      <c r="B69" s="50" t="s">
        <v>21</v>
      </c>
      <c r="C69" s="69">
        <f>C61</f>
        <v>0</v>
      </c>
      <c r="D69" s="70">
        <f>C69*0.000716</f>
        <v>0</v>
      </c>
      <c r="E69" s="71">
        <f>D69*50.18</f>
        <v>0</v>
      </c>
      <c r="F69" s="42"/>
      <c r="G69" s="42"/>
      <c r="H69" s="50" t="s">
        <v>21</v>
      </c>
      <c r="I69" s="73">
        <f>($D69*I60/1000000)</f>
        <v>0</v>
      </c>
      <c r="J69" s="73">
        <f>$D69*J60/1000000</f>
        <v>0</v>
      </c>
      <c r="K69" s="74">
        <f>(I69*25)+(J69*298)</f>
        <v>0</v>
      </c>
      <c r="L69" s="14"/>
      <c r="M69" s="14"/>
      <c r="N69" s="14"/>
      <c r="O69" s="15"/>
      <c r="P69" s="14"/>
      <c r="Q69" s="212"/>
      <c r="R69" s="50" t="s">
        <v>21</v>
      </c>
      <c r="S69" s="69">
        <f>S61</f>
        <v>0</v>
      </c>
      <c r="T69" s="70">
        <f>S69*0.000716</f>
        <v>0</v>
      </c>
      <c r="U69" s="71">
        <f>T69*50.18</f>
        <v>0</v>
      </c>
      <c r="V69" s="42"/>
      <c r="W69" s="42"/>
      <c r="X69" s="50" t="s">
        <v>21</v>
      </c>
      <c r="Y69" s="73">
        <f>($T69*Y60/1000000)</f>
        <v>0</v>
      </c>
      <c r="Z69" s="73">
        <f>$T69*Z60/1000000</f>
        <v>0</v>
      </c>
      <c r="AA69" s="74">
        <f>(Y69*25)+(Z69*298)</f>
        <v>0</v>
      </c>
      <c r="AB69" s="14"/>
      <c r="AC69" s="14"/>
      <c r="AD69" s="12"/>
      <c r="AE69" s="14"/>
    </row>
    <row r="70" spans="1:31" ht="14.1" customHeight="1" thickBot="1" x14ac:dyDescent="0.25">
      <c r="A70" s="212"/>
      <c r="B70" s="54" t="s">
        <v>23</v>
      </c>
      <c r="C70" s="75">
        <f>C62</f>
        <v>0</v>
      </c>
      <c r="D70" s="76">
        <f>C70*0.000716</f>
        <v>0</v>
      </c>
      <c r="E70" s="77">
        <f>D70*50.18</f>
        <v>0</v>
      </c>
      <c r="F70" s="42"/>
      <c r="G70" s="42"/>
      <c r="H70" s="54" t="s">
        <v>23</v>
      </c>
      <c r="I70" s="79">
        <f>($D70*I61/1000000)</f>
        <v>0</v>
      </c>
      <c r="J70" s="79">
        <f>$D70*J61/1000000</f>
        <v>0</v>
      </c>
      <c r="K70" s="80">
        <f>(I70*25)+(J70*298)</f>
        <v>0</v>
      </c>
      <c r="L70" s="14"/>
      <c r="M70" s="14"/>
      <c r="N70" s="14"/>
      <c r="O70" s="15"/>
      <c r="P70" s="14"/>
      <c r="Q70" s="212"/>
      <c r="R70" s="54" t="s">
        <v>23</v>
      </c>
      <c r="S70" s="75">
        <f>S62</f>
        <v>0</v>
      </c>
      <c r="T70" s="76">
        <f>S70*0.000716</f>
        <v>0</v>
      </c>
      <c r="U70" s="77">
        <f>T70*50.18</f>
        <v>0</v>
      </c>
      <c r="V70" s="42"/>
      <c r="W70" s="42"/>
      <c r="X70" s="54" t="s">
        <v>23</v>
      </c>
      <c r="Y70" s="79">
        <f>($T70*Y61/1000000)</f>
        <v>0</v>
      </c>
      <c r="Z70" s="79">
        <f>$T70*Z61/1000000</f>
        <v>0</v>
      </c>
      <c r="AA70" s="80">
        <f>(Y70*25)+(Z70*290)</f>
        <v>0</v>
      </c>
      <c r="AB70" s="14"/>
      <c r="AC70" s="14"/>
      <c r="AD70" s="12"/>
      <c r="AE70" s="14"/>
    </row>
    <row r="71" spans="1:31" ht="14.1" customHeight="1" thickBot="1" x14ac:dyDescent="0.25">
      <c r="A71" s="212"/>
      <c r="B71" s="81" t="s">
        <v>5</v>
      </c>
      <c r="C71" s="82">
        <f>SUM(C67:C70)</f>
        <v>0</v>
      </c>
      <c r="D71" s="83">
        <f>SUM(D67:D70)</f>
        <v>0</v>
      </c>
      <c r="E71" s="84">
        <f>SUM(E67:E70)</f>
        <v>0</v>
      </c>
      <c r="F71" s="42"/>
      <c r="G71" s="42"/>
      <c r="H71" s="54" t="s">
        <v>30</v>
      </c>
      <c r="I71" s="79">
        <f>(C57+C63)*0.000716*(1-0.1)</f>
        <v>0</v>
      </c>
      <c r="J71" s="79"/>
      <c r="K71" s="80">
        <f>(I71*25)</f>
        <v>0</v>
      </c>
      <c r="L71" s="14"/>
      <c r="M71" s="14"/>
      <c r="N71" s="14"/>
      <c r="O71" s="15"/>
      <c r="P71" s="14"/>
      <c r="Q71" s="212"/>
      <c r="R71" s="81" t="s">
        <v>5</v>
      </c>
      <c r="S71" s="82">
        <f>SUM(S67:S70)</f>
        <v>0</v>
      </c>
      <c r="T71" s="83">
        <f>SUM(T67:T70)</f>
        <v>0</v>
      </c>
      <c r="U71" s="84">
        <f>SUM(U67:U70)</f>
        <v>0</v>
      </c>
      <c r="V71" s="42"/>
      <c r="W71" s="42"/>
      <c r="X71" s="54" t="s">
        <v>30</v>
      </c>
      <c r="Y71" s="79">
        <f>(S57+S63)*0.000716*(1-0.1)</f>
        <v>0</v>
      </c>
      <c r="Z71" s="79"/>
      <c r="AA71" s="80">
        <f>(Y71*25)</f>
        <v>0</v>
      </c>
      <c r="AB71" s="14"/>
      <c r="AC71" s="14"/>
      <c r="AD71" s="12"/>
      <c r="AE71" s="14"/>
    </row>
    <row r="72" spans="1:31" ht="14.1" customHeight="1" thickBot="1" x14ac:dyDescent="0.25">
      <c r="A72" s="212"/>
      <c r="B72" s="42"/>
      <c r="C72" s="42"/>
      <c r="D72" s="42"/>
      <c r="E72" s="42"/>
      <c r="F72" s="42"/>
      <c r="G72" s="42"/>
      <c r="H72" s="85" t="s">
        <v>5</v>
      </c>
      <c r="I72" s="87">
        <f>SUM(I67:I71)</f>
        <v>0</v>
      </c>
      <c r="J72" s="87">
        <f>SUM(J67:J71)</f>
        <v>0</v>
      </c>
      <c r="K72" s="88">
        <f>SUM(K67:K71)</f>
        <v>0</v>
      </c>
      <c r="L72" s="14"/>
      <c r="M72" s="14"/>
      <c r="N72" s="14"/>
      <c r="O72" s="15"/>
      <c r="P72" s="14"/>
      <c r="Q72" s="212"/>
      <c r="R72" s="42"/>
      <c r="S72" s="42"/>
      <c r="T72" s="42"/>
      <c r="U72" s="42"/>
      <c r="V72" s="42"/>
      <c r="W72" s="42"/>
      <c r="X72" s="85" t="s">
        <v>5</v>
      </c>
      <c r="Y72" s="87">
        <f>SUM(Y67:Y71)</f>
        <v>0</v>
      </c>
      <c r="Z72" s="87">
        <f>SUM(Z67:Z71)</f>
        <v>0</v>
      </c>
      <c r="AA72" s="88">
        <f>SUM(AA67:AA71)</f>
        <v>0</v>
      </c>
      <c r="AB72" s="14"/>
      <c r="AC72" s="14"/>
      <c r="AD72" s="12"/>
      <c r="AE72" s="14"/>
    </row>
    <row r="73" spans="1:31" ht="14.1" customHeight="1" thickBot="1" x14ac:dyDescent="0.25">
      <c r="A73" s="212"/>
      <c r="E73" s="42"/>
      <c r="F73" s="42"/>
      <c r="G73" s="42"/>
      <c r="H73" s="89"/>
      <c r="I73" s="90"/>
      <c r="J73" s="90"/>
      <c r="K73" s="90"/>
      <c r="L73" s="90"/>
      <c r="M73" s="90"/>
      <c r="N73" s="103"/>
      <c r="O73" s="103"/>
      <c r="P73" s="132"/>
      <c r="Q73" s="213"/>
      <c r="R73" s="22"/>
      <c r="S73" s="22"/>
      <c r="T73" s="22"/>
      <c r="U73" s="96"/>
      <c r="V73" s="96"/>
      <c r="W73" s="96"/>
      <c r="X73" s="186"/>
      <c r="Y73" s="103"/>
      <c r="Z73" s="103"/>
      <c r="AA73" s="103"/>
      <c r="AB73" s="103"/>
      <c r="AC73" s="103"/>
      <c r="AD73" s="132"/>
      <c r="AE73" s="90"/>
    </row>
    <row r="74" spans="1:31" ht="14.1" customHeight="1" thickTop="1" x14ac:dyDescent="0.2">
      <c r="A74" s="215"/>
      <c r="B74" s="10"/>
      <c r="C74" s="10"/>
      <c r="D74" s="10"/>
      <c r="E74" s="91"/>
      <c r="F74" s="91"/>
      <c r="G74" s="91"/>
      <c r="H74" s="141"/>
      <c r="I74" s="142"/>
      <c r="J74" s="142"/>
      <c r="K74" s="142"/>
      <c r="L74" s="142"/>
      <c r="M74" s="142"/>
      <c r="N74" s="90"/>
      <c r="O74" s="90"/>
      <c r="P74" s="90"/>
      <c r="Q74" s="214"/>
      <c r="R74" s="14"/>
      <c r="S74" s="14"/>
      <c r="T74" s="14"/>
      <c r="U74" s="14"/>
      <c r="V74" s="14"/>
      <c r="W74" s="14"/>
      <c r="X74" s="14"/>
      <c r="Y74" s="14"/>
      <c r="Z74" s="14"/>
      <c r="AA74" s="14"/>
      <c r="AB74" s="14"/>
    </row>
    <row r="75" spans="1:31" ht="14.1" customHeight="1" thickBot="1" x14ac:dyDescent="0.25">
      <c r="A75" s="214"/>
      <c r="B75" s="14"/>
      <c r="C75" s="14"/>
      <c r="D75" s="14"/>
      <c r="E75" s="14"/>
      <c r="F75" s="42"/>
      <c r="G75" s="42"/>
      <c r="H75" s="14"/>
      <c r="I75" s="14"/>
      <c r="J75" s="14"/>
      <c r="K75" s="14"/>
      <c r="L75" s="14"/>
      <c r="M75" s="14"/>
      <c r="N75" s="14"/>
      <c r="O75" s="14"/>
      <c r="P75" s="14"/>
      <c r="Q75" s="214"/>
    </row>
    <row r="76" spans="1:31" x14ac:dyDescent="0.2">
      <c r="A76" s="216"/>
      <c r="B76" s="196"/>
      <c r="C76" s="196"/>
      <c r="D76" s="196"/>
      <c r="E76" s="197"/>
      <c r="F76" s="12"/>
    </row>
    <row r="77" spans="1:31" ht="15.75" x14ac:dyDescent="0.25">
      <c r="A77" s="217"/>
      <c r="B77" s="13" t="s">
        <v>31</v>
      </c>
      <c r="C77" s="232"/>
      <c r="D77" s="14"/>
      <c r="E77" s="199"/>
      <c r="F77" s="12"/>
    </row>
    <row r="78" spans="1:31" x14ac:dyDescent="0.2">
      <c r="A78" s="217"/>
      <c r="B78" s="14"/>
      <c r="C78" s="14"/>
      <c r="D78" s="14"/>
      <c r="E78" s="199"/>
      <c r="F78" s="12"/>
    </row>
    <row r="79" spans="1:31" x14ac:dyDescent="0.2">
      <c r="A79" s="217"/>
      <c r="B79" s="191" t="s">
        <v>32</v>
      </c>
      <c r="C79" s="191" t="s">
        <v>137</v>
      </c>
      <c r="D79" s="191" t="s">
        <v>138</v>
      </c>
      <c r="E79" s="199"/>
      <c r="F79" s="12"/>
    </row>
    <row r="80" spans="1:31" x14ac:dyDescent="0.2">
      <c r="A80" s="217"/>
      <c r="B80" s="204">
        <v>0</v>
      </c>
      <c r="C80" s="205">
        <f>B80*C81/1000</f>
        <v>0</v>
      </c>
      <c r="D80" s="205">
        <f>B80*D81/1000</f>
        <v>0</v>
      </c>
      <c r="E80" s="199"/>
      <c r="F80" s="12"/>
    </row>
    <row r="81" spans="1:27" x14ac:dyDescent="0.2">
      <c r="A81" s="217"/>
      <c r="B81" s="205" t="s">
        <v>122</v>
      </c>
      <c r="C81" s="234"/>
      <c r="D81" s="234"/>
      <c r="E81" s="199"/>
      <c r="F81" s="12"/>
    </row>
    <row r="82" spans="1:27" x14ac:dyDescent="0.2">
      <c r="A82" s="217"/>
      <c r="B82" s="205" t="s">
        <v>128</v>
      </c>
      <c r="C82" s="233">
        <v>0.95199999999999996</v>
      </c>
      <c r="D82" s="233">
        <v>0.189</v>
      </c>
      <c r="E82" s="199"/>
      <c r="F82" s="12"/>
    </row>
    <row r="83" spans="1:27" x14ac:dyDescent="0.2">
      <c r="A83" s="217"/>
      <c r="B83" s="14"/>
      <c r="C83" s="14"/>
      <c r="D83" s="14"/>
      <c r="E83" s="199"/>
      <c r="F83" s="12"/>
    </row>
    <row r="84" spans="1:27" ht="13.5" thickBot="1" x14ac:dyDescent="0.25">
      <c r="A84" s="218"/>
      <c r="B84" s="202"/>
      <c r="C84" s="202"/>
      <c r="D84" s="202"/>
      <c r="E84" s="203"/>
    </row>
    <row r="85" spans="1:27" ht="13.5" thickBot="1" x14ac:dyDescent="0.25"/>
    <row r="86" spans="1:27" ht="13.5" thickTop="1" x14ac:dyDescent="0.2">
      <c r="A86" s="211"/>
      <c r="B86" s="10"/>
      <c r="C86" s="10"/>
      <c r="D86" s="10"/>
      <c r="E86" s="10"/>
      <c r="F86" s="10"/>
      <c r="G86" s="10"/>
      <c r="H86" s="10"/>
      <c r="I86" s="10"/>
      <c r="J86" s="10"/>
      <c r="K86" s="10"/>
      <c r="L86" s="10"/>
      <c r="M86" s="10"/>
      <c r="N86" s="12"/>
      <c r="O86" s="14"/>
      <c r="P86" s="14"/>
      <c r="Q86" s="214"/>
      <c r="R86" s="14"/>
      <c r="S86" s="14"/>
      <c r="T86" s="14"/>
      <c r="U86" s="14"/>
      <c r="V86" s="14"/>
      <c r="W86" s="14"/>
      <c r="X86" s="14"/>
      <c r="Y86" s="14"/>
      <c r="Z86" s="14"/>
      <c r="AA86" s="14"/>
    </row>
    <row r="87" spans="1:27" ht="15.75" x14ac:dyDescent="0.25">
      <c r="A87" s="212"/>
      <c r="B87" s="13" t="s">
        <v>37</v>
      </c>
      <c r="C87" s="232"/>
      <c r="D87" s="14"/>
      <c r="E87" s="14"/>
      <c r="F87" s="14"/>
      <c r="G87" s="14"/>
      <c r="H87" s="14"/>
      <c r="I87" s="14"/>
      <c r="J87" s="14"/>
      <c r="K87" s="14"/>
      <c r="L87" s="14"/>
      <c r="M87" s="14"/>
      <c r="N87" s="12"/>
      <c r="O87" s="14"/>
      <c r="P87" s="14"/>
      <c r="Q87" s="214"/>
      <c r="R87" s="14"/>
      <c r="S87" s="14"/>
      <c r="T87" s="14"/>
      <c r="U87" s="14"/>
      <c r="V87" s="14"/>
      <c r="W87" s="14"/>
      <c r="X87" s="14"/>
      <c r="Y87" s="14"/>
      <c r="Z87" s="14"/>
      <c r="AA87" s="14"/>
    </row>
    <row r="88" spans="1:27" ht="13.5" thickBot="1" x14ac:dyDescent="0.25">
      <c r="A88" s="212"/>
      <c r="B88" s="14"/>
      <c r="C88" s="14"/>
      <c r="D88" s="14"/>
      <c r="E88" s="14"/>
      <c r="F88" s="14"/>
      <c r="G88" s="14"/>
      <c r="H88" s="14"/>
      <c r="I88" s="14"/>
      <c r="J88" s="14"/>
      <c r="K88" s="14"/>
      <c r="L88" s="14"/>
      <c r="M88" s="14"/>
      <c r="N88" s="12"/>
      <c r="O88" s="14"/>
      <c r="P88" s="14"/>
      <c r="Q88" s="214"/>
      <c r="R88" s="14"/>
      <c r="S88" s="14"/>
      <c r="T88" s="14"/>
      <c r="U88" s="14"/>
      <c r="V88" s="14"/>
      <c r="W88" s="14"/>
      <c r="X88" s="14"/>
      <c r="Y88" s="14"/>
      <c r="Z88" s="14"/>
      <c r="AA88" s="14"/>
    </row>
    <row r="89" spans="1:27" ht="12.75" customHeight="1" x14ac:dyDescent="0.2">
      <c r="A89" s="212"/>
      <c r="B89" s="266" t="s">
        <v>0</v>
      </c>
      <c r="C89" s="267"/>
      <c r="D89" s="267"/>
      <c r="E89" s="267"/>
      <c r="F89" s="267"/>
      <c r="G89" s="267"/>
      <c r="H89" s="267"/>
      <c r="I89" s="267"/>
      <c r="J89" s="268"/>
      <c r="K89" s="14"/>
      <c r="L89" s="14"/>
      <c r="M89" s="14"/>
      <c r="N89" s="12"/>
      <c r="O89" s="14"/>
      <c r="P89" s="14"/>
      <c r="Q89" s="214"/>
      <c r="R89" s="14"/>
      <c r="S89" s="14"/>
      <c r="T89" s="14"/>
      <c r="U89" s="14"/>
      <c r="V89" s="14"/>
      <c r="W89" s="14"/>
      <c r="X89" s="14"/>
      <c r="Y89" s="14"/>
      <c r="Z89" s="14"/>
      <c r="AA89" s="14"/>
    </row>
    <row r="90" spans="1:27" x14ac:dyDescent="0.2">
      <c r="A90" s="212"/>
      <c r="B90" s="274" t="s">
        <v>1</v>
      </c>
      <c r="C90" s="275"/>
      <c r="D90" s="275"/>
      <c r="E90" s="271"/>
      <c r="F90" s="269" t="s">
        <v>2</v>
      </c>
      <c r="G90" s="269" t="s">
        <v>3</v>
      </c>
      <c r="H90" s="270" t="s">
        <v>4</v>
      </c>
      <c r="I90" s="271"/>
      <c r="J90" s="286" t="s">
        <v>5</v>
      </c>
      <c r="K90" s="14"/>
      <c r="L90" s="14"/>
      <c r="M90" s="14"/>
      <c r="N90" s="12"/>
      <c r="O90" s="14"/>
      <c r="P90" s="14"/>
      <c r="Q90" s="214"/>
      <c r="R90" s="14"/>
      <c r="S90" s="14"/>
      <c r="T90" s="14"/>
      <c r="U90" s="14"/>
      <c r="V90" s="14"/>
      <c r="W90" s="14"/>
      <c r="X90" s="14"/>
      <c r="Y90" s="14"/>
      <c r="Z90" s="14"/>
      <c r="AA90" s="14"/>
    </row>
    <row r="91" spans="1:27" x14ac:dyDescent="0.2">
      <c r="A91" s="212"/>
      <c r="B91" s="276"/>
      <c r="C91" s="277"/>
      <c r="D91" s="277"/>
      <c r="E91" s="278"/>
      <c r="F91" s="264"/>
      <c r="G91" s="264"/>
      <c r="H91" s="272"/>
      <c r="I91" s="273"/>
      <c r="J91" s="287"/>
      <c r="K91" s="14"/>
      <c r="L91" s="14"/>
      <c r="M91" s="14"/>
      <c r="N91" s="12"/>
      <c r="O91" s="14"/>
      <c r="P91" s="14"/>
      <c r="Q91" s="214"/>
      <c r="R91" s="14"/>
      <c r="S91" s="14"/>
      <c r="T91" s="14"/>
      <c r="U91" s="14"/>
      <c r="V91" s="14"/>
      <c r="W91" s="14"/>
      <c r="X91" s="14"/>
      <c r="Y91" s="14"/>
      <c r="Z91" s="14"/>
      <c r="AA91" s="14"/>
    </row>
    <row r="92" spans="1:27" ht="39" thickBot="1" x14ac:dyDescent="0.25">
      <c r="A92" s="212"/>
      <c r="B92" s="25" t="s">
        <v>6</v>
      </c>
      <c r="C92" s="26" t="s">
        <v>7</v>
      </c>
      <c r="D92" s="26" t="s">
        <v>8</v>
      </c>
      <c r="E92" s="26" t="s">
        <v>9</v>
      </c>
      <c r="F92" s="265"/>
      <c r="G92" s="265"/>
      <c r="H92" s="26" t="s">
        <v>10</v>
      </c>
      <c r="I92" s="26" t="s">
        <v>11</v>
      </c>
      <c r="J92" s="288"/>
      <c r="K92" s="14"/>
      <c r="L92" s="14"/>
      <c r="M92" s="14"/>
      <c r="N92" s="12"/>
      <c r="O92" s="14"/>
      <c r="P92" s="14"/>
      <c r="Q92" s="214"/>
      <c r="R92" s="14"/>
      <c r="S92" s="14"/>
      <c r="T92" s="14"/>
      <c r="U92" s="14"/>
      <c r="V92" s="14"/>
      <c r="W92" s="14"/>
      <c r="X92" s="14"/>
      <c r="Y92" s="14"/>
      <c r="Z92" s="14"/>
      <c r="AA92" s="14"/>
    </row>
    <row r="93" spans="1:27" ht="13.5" thickBot="1" x14ac:dyDescent="0.25">
      <c r="A93" s="212"/>
      <c r="B93" s="28">
        <v>0</v>
      </c>
      <c r="C93" s="29">
        <v>0</v>
      </c>
      <c r="D93" s="29">
        <v>0</v>
      </c>
      <c r="E93" s="29">
        <v>0</v>
      </c>
      <c r="F93" s="29">
        <v>0</v>
      </c>
      <c r="G93" s="29">
        <v>0</v>
      </c>
      <c r="H93" s="30">
        <v>0</v>
      </c>
      <c r="I93" s="31"/>
      <c r="J93" s="37">
        <f>SUM(B93:H93)</f>
        <v>0</v>
      </c>
      <c r="K93" s="14"/>
      <c r="L93" s="14"/>
      <c r="M93" s="14"/>
      <c r="N93" s="12"/>
      <c r="O93" s="14"/>
      <c r="P93" s="14"/>
      <c r="Q93" s="214"/>
      <c r="R93" s="14"/>
      <c r="S93" s="14"/>
      <c r="T93" s="14"/>
      <c r="U93" s="14"/>
      <c r="V93" s="14"/>
      <c r="W93" s="14"/>
      <c r="X93" s="14"/>
      <c r="Y93" s="14"/>
      <c r="Z93" s="14"/>
      <c r="AA93" s="14"/>
    </row>
    <row r="94" spans="1:27" x14ac:dyDescent="0.2">
      <c r="A94" s="212"/>
      <c r="B94" s="34"/>
      <c r="C94" s="34"/>
      <c r="D94" s="34"/>
      <c r="E94" s="35"/>
      <c r="F94" s="35"/>
      <c r="G94" s="34"/>
      <c r="H94" s="36"/>
      <c r="I94" s="34"/>
      <c r="J94" s="14"/>
      <c r="K94" s="14"/>
      <c r="L94" s="14"/>
      <c r="M94" s="14"/>
      <c r="N94" s="12"/>
      <c r="O94" s="14"/>
      <c r="P94" s="14"/>
      <c r="Q94" s="214"/>
      <c r="R94" s="14"/>
      <c r="S94" s="14"/>
      <c r="T94" s="14"/>
      <c r="U94" s="14"/>
      <c r="V94" s="14"/>
      <c r="W94" s="14"/>
      <c r="X94" s="14"/>
      <c r="Y94" s="14"/>
      <c r="Z94" s="14"/>
      <c r="AA94" s="14"/>
    </row>
    <row r="95" spans="1:27" ht="13.5" thickBot="1" x14ac:dyDescent="0.25">
      <c r="A95" s="212"/>
      <c r="B95" s="34"/>
      <c r="C95" s="34"/>
      <c r="D95" s="34"/>
      <c r="E95" s="35"/>
      <c r="F95" s="35"/>
      <c r="G95" s="34"/>
      <c r="H95" s="36"/>
      <c r="I95" s="34"/>
      <c r="J95" s="14"/>
      <c r="K95" s="14"/>
      <c r="L95" s="14"/>
      <c r="M95" s="14"/>
      <c r="N95" s="12"/>
      <c r="O95" s="14"/>
      <c r="P95" s="14"/>
      <c r="Q95" s="214"/>
      <c r="R95" s="14"/>
      <c r="S95" s="14"/>
      <c r="T95" s="14"/>
      <c r="U95" s="14"/>
      <c r="V95" s="14"/>
      <c r="W95" s="14"/>
      <c r="X95" s="14"/>
      <c r="Y95" s="14"/>
      <c r="Z95" s="14"/>
      <c r="AA95" s="14"/>
    </row>
    <row r="96" spans="1:27" ht="12.75" customHeight="1" x14ac:dyDescent="0.2">
      <c r="A96" s="212"/>
      <c r="B96" s="266" t="s">
        <v>12</v>
      </c>
      <c r="C96" s="267"/>
      <c r="D96" s="267"/>
      <c r="E96" s="267"/>
      <c r="F96" s="267"/>
      <c r="G96" s="267"/>
      <c r="H96" s="267"/>
      <c r="I96" s="267"/>
      <c r="J96" s="268"/>
      <c r="K96" s="14"/>
      <c r="L96" s="14"/>
      <c r="M96" s="14"/>
      <c r="N96" s="12"/>
      <c r="O96" s="14"/>
      <c r="P96" s="14"/>
      <c r="Q96" s="214"/>
      <c r="R96" s="14"/>
      <c r="S96" s="14"/>
      <c r="T96" s="14"/>
      <c r="U96" s="14"/>
      <c r="V96" s="14"/>
      <c r="W96" s="14"/>
      <c r="X96" s="14"/>
      <c r="Y96" s="14"/>
      <c r="Z96" s="14"/>
      <c r="AA96" s="14"/>
    </row>
    <row r="97" spans="1:28" x14ac:dyDescent="0.2">
      <c r="A97" s="212"/>
      <c r="B97" s="274" t="s">
        <v>1</v>
      </c>
      <c r="C97" s="275"/>
      <c r="D97" s="275"/>
      <c r="E97" s="271"/>
      <c r="F97" s="269" t="s">
        <v>2</v>
      </c>
      <c r="G97" s="269" t="s">
        <v>13</v>
      </c>
      <c r="H97" s="270" t="s">
        <v>4</v>
      </c>
      <c r="I97" s="271"/>
      <c r="J97" s="286" t="s">
        <v>5</v>
      </c>
      <c r="K97" s="14"/>
      <c r="L97" s="14"/>
      <c r="M97" s="14"/>
      <c r="N97" s="12"/>
      <c r="O97" s="14"/>
      <c r="P97" s="14"/>
      <c r="Q97" s="214"/>
      <c r="R97" s="14"/>
      <c r="S97" s="14"/>
      <c r="T97" s="14"/>
      <c r="U97" s="14"/>
      <c r="V97" s="14"/>
      <c r="W97" s="14"/>
      <c r="X97" s="14"/>
      <c r="Y97" s="14"/>
      <c r="Z97" s="14"/>
      <c r="AA97" s="14"/>
    </row>
    <row r="98" spans="1:28" x14ac:dyDescent="0.2">
      <c r="A98" s="212"/>
      <c r="B98" s="276"/>
      <c r="C98" s="277"/>
      <c r="D98" s="277"/>
      <c r="E98" s="278"/>
      <c r="F98" s="264"/>
      <c r="G98" s="264"/>
      <c r="H98" s="272"/>
      <c r="I98" s="273"/>
      <c r="J98" s="287"/>
      <c r="K98" s="14"/>
      <c r="L98" s="14"/>
      <c r="M98" s="14"/>
      <c r="N98" s="12"/>
      <c r="O98" s="14"/>
      <c r="P98" s="14"/>
      <c r="Q98" s="214"/>
      <c r="R98" s="14"/>
      <c r="S98" s="14"/>
      <c r="T98" s="14"/>
      <c r="U98" s="14"/>
      <c r="V98" s="14"/>
      <c r="W98" s="14"/>
      <c r="X98" s="14"/>
      <c r="Y98" s="14"/>
      <c r="Z98" s="14"/>
      <c r="AA98" s="14"/>
    </row>
    <row r="99" spans="1:28" ht="39" thickBot="1" x14ac:dyDescent="0.25">
      <c r="A99" s="212"/>
      <c r="B99" s="25" t="s">
        <v>6</v>
      </c>
      <c r="C99" s="26" t="s">
        <v>7</v>
      </c>
      <c r="D99" s="26" t="s">
        <v>8</v>
      </c>
      <c r="E99" s="26" t="s">
        <v>9</v>
      </c>
      <c r="F99" s="265"/>
      <c r="G99" s="265"/>
      <c r="H99" s="262" t="s">
        <v>10</v>
      </c>
      <c r="I99" s="263"/>
      <c r="J99" s="288"/>
      <c r="K99" s="14"/>
      <c r="L99" s="14"/>
      <c r="M99" s="14"/>
      <c r="N99" s="12"/>
      <c r="O99" s="14"/>
      <c r="P99" s="14"/>
      <c r="Q99" s="214"/>
      <c r="R99" s="14"/>
      <c r="S99" s="14"/>
      <c r="T99" s="14"/>
      <c r="U99" s="14"/>
      <c r="V99" s="14"/>
      <c r="W99" s="14"/>
      <c r="X99" s="14"/>
      <c r="Y99" s="14"/>
      <c r="Z99" s="14"/>
      <c r="AA99" s="14"/>
    </row>
    <row r="100" spans="1:28" ht="13.5" thickBot="1" x14ac:dyDescent="0.25">
      <c r="A100" s="212"/>
      <c r="B100" s="32">
        <f>B93*1*0.4*0.55*0.6*16/12</f>
        <v>0</v>
      </c>
      <c r="C100" s="33">
        <f>C93*1*0.17*0.55*0.6*16/12</f>
        <v>0</v>
      </c>
      <c r="D100" s="33">
        <f>D93*1*0.15*0.55*0.6*16/12</f>
        <v>0</v>
      </c>
      <c r="E100" s="33">
        <f>E93*1*0.3*0.55*0.6*16/12</f>
        <v>0</v>
      </c>
      <c r="F100" s="33">
        <f>F93*1*0.2*0.55*0.6*16/12</f>
        <v>0</v>
      </c>
      <c r="G100" s="33">
        <f>G93*1*0.175*0.55*0.6*16/12</f>
        <v>0</v>
      </c>
      <c r="H100" s="284">
        <f>H93*1*0.04*0.55*0.6*16/12</f>
        <v>0</v>
      </c>
      <c r="I100" s="285"/>
      <c r="J100" s="37">
        <f>SUM(B100:H100)</f>
        <v>0</v>
      </c>
      <c r="K100" s="14"/>
      <c r="L100" s="14"/>
      <c r="M100" s="14"/>
      <c r="N100" s="12"/>
      <c r="O100" s="14"/>
      <c r="P100" s="14"/>
      <c r="Q100" s="214"/>
      <c r="R100" s="14"/>
      <c r="S100" s="14"/>
      <c r="T100" s="14"/>
      <c r="U100" s="14"/>
      <c r="V100" s="14"/>
      <c r="W100" s="14"/>
      <c r="X100" s="14"/>
      <c r="Y100" s="14"/>
      <c r="Z100" s="14"/>
      <c r="AA100" s="14"/>
    </row>
    <row r="101" spans="1:28" x14ac:dyDescent="0.2">
      <c r="A101" s="212"/>
      <c r="B101" s="38"/>
      <c r="C101" s="38"/>
      <c r="D101" s="38"/>
      <c r="E101" s="38"/>
      <c r="F101" s="38"/>
      <c r="G101" s="38"/>
      <c r="H101" s="35"/>
      <c r="I101" s="35"/>
      <c r="J101" s="34"/>
      <c r="K101" s="14"/>
      <c r="L101" s="14"/>
      <c r="M101" s="14"/>
      <c r="N101" s="12"/>
      <c r="O101" s="14"/>
      <c r="P101" s="14"/>
      <c r="Q101" s="214"/>
      <c r="R101" s="14"/>
      <c r="S101" s="14"/>
      <c r="T101" s="14"/>
      <c r="U101" s="14"/>
      <c r="V101" s="14"/>
      <c r="W101" s="14"/>
      <c r="X101" s="14"/>
      <c r="Y101" s="14"/>
      <c r="Z101" s="14"/>
      <c r="AA101" s="14"/>
    </row>
    <row r="102" spans="1:28" x14ac:dyDescent="0.2">
      <c r="A102" s="212"/>
      <c r="B102" s="44" t="s">
        <v>86</v>
      </c>
      <c r="C102" s="42"/>
      <c r="D102" s="42"/>
      <c r="E102" s="38"/>
      <c r="F102" s="44" t="s">
        <v>130</v>
      </c>
      <c r="G102" s="14"/>
      <c r="H102" s="35"/>
      <c r="I102" s="35"/>
      <c r="J102" s="34"/>
      <c r="K102" s="14"/>
      <c r="L102" s="14"/>
      <c r="M102" s="14"/>
      <c r="N102" s="12"/>
      <c r="O102" s="14"/>
      <c r="P102" s="14"/>
      <c r="Q102" s="214"/>
      <c r="R102" s="14"/>
      <c r="S102" s="14"/>
      <c r="T102" s="14"/>
      <c r="U102" s="14"/>
      <c r="V102" s="14"/>
      <c r="W102" s="14"/>
      <c r="X102" s="14"/>
      <c r="Y102" s="14"/>
      <c r="Z102" s="14"/>
      <c r="AA102" s="14"/>
      <c r="AB102" s="14"/>
    </row>
    <row r="103" spans="1:28" ht="13.5" thickBot="1" x14ac:dyDescent="0.25">
      <c r="A103" s="212"/>
      <c r="B103" s="89"/>
      <c r="C103" s="42"/>
      <c r="D103" s="42"/>
      <c r="E103" s="38"/>
      <c r="H103" s="35"/>
      <c r="I103" s="35"/>
      <c r="J103" s="34"/>
      <c r="K103" s="14"/>
      <c r="L103" s="14"/>
      <c r="M103" s="14"/>
      <c r="N103" s="12"/>
      <c r="O103" s="14"/>
      <c r="P103" s="14"/>
      <c r="Q103" s="214"/>
      <c r="R103" s="14"/>
      <c r="S103" s="14"/>
      <c r="T103" s="14"/>
      <c r="U103" s="14"/>
      <c r="V103" s="14"/>
      <c r="W103" s="14"/>
      <c r="X103" s="14"/>
      <c r="Y103" s="14"/>
      <c r="Z103" s="14"/>
      <c r="AA103" s="14"/>
      <c r="AB103" s="14"/>
    </row>
    <row r="104" spans="1:28" ht="39" thickBot="1" x14ac:dyDescent="0.25">
      <c r="A104" s="212"/>
      <c r="B104" s="135" t="s">
        <v>38</v>
      </c>
      <c r="C104" s="136" t="s">
        <v>39</v>
      </c>
      <c r="D104" s="137" t="s">
        <v>85</v>
      </c>
      <c r="E104" s="38"/>
      <c r="F104" s="241" t="s">
        <v>131</v>
      </c>
      <c r="G104" s="241" t="s">
        <v>127</v>
      </c>
      <c r="H104" s="35"/>
      <c r="I104" s="35"/>
      <c r="J104" s="34"/>
      <c r="K104" s="14"/>
      <c r="L104" s="14"/>
      <c r="M104" s="14"/>
      <c r="N104" s="12"/>
      <c r="O104" s="14"/>
      <c r="P104" s="14"/>
      <c r="Q104" s="214"/>
      <c r="R104" s="14"/>
      <c r="S104" s="14"/>
      <c r="T104" s="14"/>
      <c r="U104" s="14"/>
      <c r="V104" s="14"/>
      <c r="W104" s="14"/>
      <c r="X104" s="14"/>
      <c r="Y104" s="14"/>
      <c r="Z104" s="14"/>
      <c r="AA104" s="14"/>
      <c r="AB104" s="14"/>
    </row>
    <row r="105" spans="1:28" ht="13.5" thickBot="1" x14ac:dyDescent="0.25">
      <c r="A105" s="212"/>
      <c r="B105" s="138"/>
      <c r="C105" s="139"/>
      <c r="D105" s="98"/>
      <c r="E105" s="38"/>
      <c r="F105" s="225">
        <f>J93</f>
        <v>0</v>
      </c>
      <c r="G105" s="243">
        <f>F105*G106/1000</f>
        <v>0</v>
      </c>
      <c r="H105" s="35"/>
      <c r="I105" s="35"/>
      <c r="J105" s="34"/>
      <c r="K105" s="14"/>
      <c r="L105" s="14"/>
      <c r="M105" s="14"/>
      <c r="N105" s="12"/>
      <c r="O105" s="14"/>
      <c r="P105" s="14"/>
      <c r="Q105" s="214"/>
      <c r="R105" s="14"/>
      <c r="S105" s="14"/>
      <c r="T105" s="14"/>
      <c r="U105" s="14"/>
      <c r="V105" s="14"/>
      <c r="W105" s="14"/>
      <c r="X105" s="14"/>
      <c r="Y105" s="14"/>
      <c r="Z105" s="14"/>
      <c r="AA105" s="14"/>
      <c r="AB105" s="14"/>
    </row>
    <row r="106" spans="1:28" ht="13.5" thickBot="1" x14ac:dyDescent="0.25">
      <c r="A106" s="212"/>
      <c r="C106" s="38"/>
      <c r="D106" s="38"/>
      <c r="E106" s="38"/>
      <c r="F106" s="242" t="s">
        <v>122</v>
      </c>
      <c r="G106" s="253">
        <v>0.8</v>
      </c>
      <c r="H106" s="35"/>
      <c r="I106" s="35"/>
      <c r="J106" s="34"/>
      <c r="K106" s="14"/>
      <c r="L106" s="14"/>
      <c r="M106" s="14"/>
      <c r="N106" s="12"/>
      <c r="O106" s="14"/>
      <c r="P106" s="14"/>
      <c r="Q106" s="214"/>
      <c r="R106" s="14"/>
      <c r="S106" s="14"/>
      <c r="T106" s="14"/>
      <c r="U106" s="14"/>
      <c r="V106" s="14"/>
      <c r="W106" s="14"/>
      <c r="X106" s="14"/>
      <c r="Y106" s="14"/>
      <c r="Z106" s="14"/>
      <c r="AA106" s="14"/>
    </row>
    <row r="107" spans="1:28" ht="13.5" thickBot="1" x14ac:dyDescent="0.25">
      <c r="A107" s="212"/>
      <c r="C107" s="38"/>
      <c r="D107" s="38"/>
      <c r="E107" s="38"/>
      <c r="F107" s="38"/>
      <c r="G107" s="38"/>
      <c r="H107" s="35"/>
      <c r="I107" s="35"/>
      <c r="J107" s="34"/>
      <c r="K107" s="14"/>
      <c r="L107" s="14"/>
      <c r="M107" s="14"/>
      <c r="N107" s="12"/>
      <c r="O107" s="14"/>
      <c r="P107" s="14"/>
      <c r="Q107" s="214"/>
      <c r="R107" s="14"/>
      <c r="S107" s="14"/>
      <c r="T107" s="14"/>
      <c r="U107" s="14"/>
      <c r="V107" s="14"/>
      <c r="W107" s="14"/>
      <c r="X107" s="14"/>
      <c r="Y107" s="14"/>
      <c r="Z107" s="14"/>
      <c r="AA107" s="14"/>
    </row>
    <row r="108" spans="1:28" ht="14.1" customHeight="1" thickBot="1" x14ac:dyDescent="0.25">
      <c r="A108" s="212"/>
      <c r="B108" s="46" t="s">
        <v>40</v>
      </c>
      <c r="C108" s="140">
        <f>J100/0.000716</f>
        <v>0</v>
      </c>
      <c r="D108" s="107"/>
      <c r="E108" s="42"/>
      <c r="F108" s="43"/>
      <c r="G108" s="14"/>
      <c r="H108" s="44" t="s">
        <v>14</v>
      </c>
      <c r="I108" s="42"/>
      <c r="J108" s="42"/>
      <c r="K108" s="42"/>
      <c r="L108" s="42"/>
      <c r="M108" s="42"/>
      <c r="N108" s="169"/>
      <c r="O108" s="42"/>
      <c r="P108" s="14"/>
      <c r="Q108" s="214"/>
      <c r="R108" s="14"/>
      <c r="S108" s="14"/>
      <c r="T108" s="14"/>
      <c r="U108" s="14"/>
      <c r="V108" s="14"/>
      <c r="W108" s="14"/>
      <c r="X108" s="14"/>
      <c r="Y108" s="14"/>
      <c r="Z108" s="14"/>
      <c r="AA108" s="14"/>
    </row>
    <row r="109" spans="1:28" ht="14.1" customHeight="1" thickBot="1" x14ac:dyDescent="0.25">
      <c r="A109" s="212"/>
      <c r="B109" s="40" t="s">
        <v>41</v>
      </c>
      <c r="C109" s="245">
        <v>0</v>
      </c>
      <c r="D109" s="244"/>
      <c r="E109" s="42"/>
      <c r="F109" s="43"/>
      <c r="G109" s="14"/>
      <c r="H109" s="42"/>
      <c r="I109" s="17" t="s">
        <v>15</v>
      </c>
      <c r="J109" s="19" t="s">
        <v>16</v>
      </c>
      <c r="K109" s="14"/>
      <c r="L109" s="14"/>
      <c r="M109" s="92"/>
      <c r="N109" s="133"/>
      <c r="O109" s="92"/>
      <c r="P109" s="93"/>
      <c r="Q109" s="93"/>
      <c r="R109" s="93"/>
      <c r="S109" s="93"/>
      <c r="T109" s="93"/>
      <c r="U109" s="93"/>
      <c r="V109" s="14"/>
      <c r="W109" s="14"/>
      <c r="X109" s="14"/>
      <c r="Y109" s="14"/>
    </row>
    <row r="110" spans="1:28" ht="14.1" customHeight="1" x14ac:dyDescent="0.2">
      <c r="A110" s="212"/>
      <c r="B110" s="45" t="s">
        <v>42</v>
      </c>
      <c r="C110" s="246">
        <v>1</v>
      </c>
      <c r="D110" s="244"/>
      <c r="E110" s="42"/>
      <c r="F110" s="43"/>
      <c r="G110" s="14"/>
      <c r="H110" s="46" t="s">
        <v>17</v>
      </c>
      <c r="I110" s="48">
        <v>8000</v>
      </c>
      <c r="J110" s="49">
        <v>90</v>
      </c>
      <c r="K110" s="14"/>
      <c r="L110" s="14"/>
      <c r="M110" s="92"/>
      <c r="N110" s="133"/>
      <c r="O110" s="92"/>
      <c r="P110" s="93"/>
      <c r="Q110" s="93"/>
      <c r="R110" s="93"/>
      <c r="S110" s="93"/>
      <c r="T110" s="93"/>
      <c r="U110" s="93"/>
      <c r="V110" s="14"/>
      <c r="W110" s="14"/>
      <c r="X110" s="14"/>
      <c r="Y110" s="14"/>
    </row>
    <row r="111" spans="1:28" ht="14.1" customHeight="1" x14ac:dyDescent="0.2">
      <c r="A111" s="212"/>
      <c r="B111" s="45" t="s">
        <v>18</v>
      </c>
      <c r="C111" s="246">
        <v>9.9143180898728908E-2</v>
      </c>
      <c r="D111" s="244"/>
      <c r="E111" s="42"/>
      <c r="F111" s="43"/>
      <c r="G111" s="14"/>
      <c r="H111" s="50" t="s">
        <v>19</v>
      </c>
      <c r="I111" s="52">
        <v>20000</v>
      </c>
      <c r="J111" s="53">
        <v>90</v>
      </c>
      <c r="K111" s="14"/>
      <c r="L111" s="14"/>
      <c r="M111" s="92"/>
      <c r="N111" s="133"/>
      <c r="O111" s="92"/>
      <c r="P111" s="93"/>
      <c r="Q111" s="93"/>
      <c r="R111" s="93"/>
      <c r="S111" s="93"/>
      <c r="T111" s="93"/>
      <c r="U111" s="93"/>
      <c r="V111" s="14"/>
      <c r="W111" s="14"/>
      <c r="X111" s="14"/>
      <c r="Y111" s="14"/>
    </row>
    <row r="112" spans="1:28" ht="14.1" customHeight="1" x14ac:dyDescent="0.2">
      <c r="A112" s="212"/>
      <c r="B112" s="45" t="s">
        <v>20</v>
      </c>
      <c r="C112" s="246">
        <v>0.89538280937419057</v>
      </c>
      <c r="D112" s="244"/>
      <c r="E112" s="42"/>
      <c r="F112" s="43"/>
      <c r="G112" s="14"/>
      <c r="H112" s="50" t="s">
        <v>21</v>
      </c>
      <c r="I112" s="52">
        <v>28000</v>
      </c>
      <c r="J112" s="53">
        <v>90</v>
      </c>
      <c r="K112" s="14"/>
      <c r="L112" s="14"/>
      <c r="M112" s="92"/>
      <c r="N112" s="133"/>
      <c r="O112" s="92"/>
      <c r="P112" s="93"/>
      <c r="Q112" s="93"/>
      <c r="R112" s="93"/>
      <c r="S112" s="93"/>
      <c r="T112" s="93"/>
      <c r="U112" s="93"/>
      <c r="V112" s="14"/>
      <c r="W112" s="14"/>
      <c r="X112" s="14"/>
      <c r="Y112" s="14"/>
    </row>
    <row r="113" spans="1:27" ht="14.1" customHeight="1" thickBot="1" x14ac:dyDescent="0.25">
      <c r="A113" s="212"/>
      <c r="B113" s="45" t="s">
        <v>22</v>
      </c>
      <c r="C113" s="246">
        <v>0</v>
      </c>
      <c r="D113" s="244"/>
      <c r="E113" s="42"/>
      <c r="F113" s="43"/>
      <c r="G113" s="14"/>
      <c r="H113" s="54" t="s">
        <v>23</v>
      </c>
      <c r="I113" s="56">
        <v>56000</v>
      </c>
      <c r="J113" s="57">
        <v>90</v>
      </c>
      <c r="K113" s="14"/>
      <c r="L113" s="14"/>
      <c r="M113" s="92"/>
      <c r="N113" s="133"/>
      <c r="O113" s="92"/>
      <c r="P113" s="93"/>
      <c r="Q113" s="93"/>
      <c r="R113" s="94"/>
      <c r="S113" s="94"/>
      <c r="T113" s="94"/>
      <c r="U113" s="94"/>
      <c r="V113" s="14"/>
      <c r="W113" s="14"/>
      <c r="X113" s="14"/>
      <c r="Y113" s="14"/>
    </row>
    <row r="114" spans="1:27" ht="14.1" customHeight="1" thickBot="1" x14ac:dyDescent="0.25">
      <c r="A114" s="212"/>
      <c r="B114" s="60" t="s">
        <v>24</v>
      </c>
      <c r="C114" s="247">
        <v>5.4740097270804958E-3</v>
      </c>
      <c r="D114" s="244"/>
      <c r="E114" s="42"/>
      <c r="F114" s="43"/>
      <c r="G114" s="14"/>
      <c r="H114" s="42"/>
      <c r="I114" s="59"/>
      <c r="J114" s="59"/>
      <c r="K114" s="14"/>
      <c r="L114" s="14"/>
      <c r="M114" s="92"/>
      <c r="N114" s="133"/>
      <c r="O114" s="92"/>
      <c r="P114" s="93"/>
      <c r="Q114" s="93"/>
      <c r="R114" s="93"/>
      <c r="S114" s="93"/>
      <c r="T114" s="93"/>
      <c r="U114" s="93"/>
      <c r="V114" s="14"/>
      <c r="W114" s="14"/>
      <c r="X114" s="14"/>
      <c r="Y114" s="14"/>
    </row>
    <row r="115" spans="1:27" ht="14.1" customHeight="1" x14ac:dyDescent="0.2">
      <c r="A115" s="212"/>
      <c r="B115" s="14"/>
      <c r="C115" s="95"/>
      <c r="D115" s="61"/>
      <c r="E115" s="14"/>
      <c r="F115" s="14"/>
      <c r="G115" s="14"/>
      <c r="H115" s="42"/>
      <c r="I115" s="42"/>
      <c r="J115" s="42"/>
      <c r="K115" s="14"/>
      <c r="L115" s="14"/>
      <c r="M115" s="92"/>
      <c r="N115" s="133"/>
      <c r="O115" s="92"/>
      <c r="P115" s="93"/>
      <c r="Q115" s="93"/>
      <c r="R115" s="93"/>
      <c r="S115" s="93"/>
      <c r="T115" s="93"/>
      <c r="U115" s="93"/>
      <c r="V115" s="14"/>
      <c r="W115" s="14"/>
      <c r="X115" s="14"/>
      <c r="Y115" s="14"/>
    </row>
    <row r="116" spans="1:27" ht="14.1" customHeight="1" thickBot="1" x14ac:dyDescent="0.25">
      <c r="A116" s="212"/>
      <c r="B116" s="44" t="s">
        <v>43</v>
      </c>
      <c r="C116" s="42"/>
      <c r="D116" s="42"/>
      <c r="E116" s="42"/>
      <c r="F116" s="42"/>
      <c r="G116" s="42"/>
      <c r="H116" s="44" t="s">
        <v>25</v>
      </c>
      <c r="I116" s="42"/>
      <c r="J116" s="42"/>
      <c r="K116" s="14"/>
      <c r="L116" s="14"/>
      <c r="M116" s="92"/>
      <c r="N116" s="133"/>
      <c r="O116" s="92"/>
      <c r="P116" s="93"/>
      <c r="Q116" s="93"/>
      <c r="R116" s="93"/>
      <c r="S116" s="93"/>
      <c r="T116" s="93"/>
      <c r="U116" s="93"/>
      <c r="V116" s="14"/>
      <c r="W116" s="14"/>
      <c r="X116" s="14"/>
      <c r="Y116" s="14"/>
    </row>
    <row r="117" spans="1:27" ht="14.1" customHeight="1" thickBot="1" x14ac:dyDescent="0.25">
      <c r="A117" s="212"/>
      <c r="B117" s="42"/>
      <c r="C117" s="23" t="s">
        <v>26</v>
      </c>
      <c r="D117" s="18" t="s">
        <v>27</v>
      </c>
      <c r="E117" s="24" t="s">
        <v>28</v>
      </c>
      <c r="F117" s="42"/>
      <c r="G117" s="42"/>
      <c r="H117" s="42"/>
      <c r="I117" s="17" t="s">
        <v>15</v>
      </c>
      <c r="J117" s="18" t="s">
        <v>16</v>
      </c>
      <c r="K117" s="62" t="s">
        <v>29</v>
      </c>
      <c r="L117" s="14"/>
      <c r="M117" s="92"/>
      <c r="N117" s="133"/>
      <c r="O117" s="92"/>
      <c r="P117" s="93"/>
      <c r="Q117" s="93"/>
      <c r="R117" s="93"/>
      <c r="S117" s="93"/>
      <c r="T117" s="93"/>
      <c r="U117" s="93"/>
      <c r="V117" s="14"/>
      <c r="W117" s="14"/>
      <c r="X117" s="14"/>
      <c r="Y117" s="14"/>
    </row>
    <row r="118" spans="1:27" ht="14.1" customHeight="1" x14ac:dyDescent="0.2">
      <c r="A118" s="212"/>
      <c r="B118" s="46" t="s">
        <v>17</v>
      </c>
      <c r="C118" s="63">
        <f>C$108*(C111/100)</f>
        <v>0</v>
      </c>
      <c r="D118" s="64">
        <f>C118*0.000716</f>
        <v>0</v>
      </c>
      <c r="E118" s="65">
        <f>D118*50.18</f>
        <v>0</v>
      </c>
      <c r="F118" s="42"/>
      <c r="G118" s="42"/>
      <c r="H118" s="46" t="s">
        <v>17</v>
      </c>
      <c r="I118" s="67">
        <f>($D118*I110/1000000)</f>
        <v>0</v>
      </c>
      <c r="J118" s="67">
        <f>$D118*J110/1000000</f>
        <v>0</v>
      </c>
      <c r="K118" s="68">
        <f>(I118*25)+(J118*298)</f>
        <v>0</v>
      </c>
      <c r="L118" s="14"/>
      <c r="M118" s="92"/>
      <c r="N118" s="133"/>
      <c r="O118" s="92"/>
      <c r="P118" s="93"/>
      <c r="Q118" s="93"/>
      <c r="R118" s="93"/>
      <c r="S118" s="93"/>
      <c r="T118" s="93"/>
      <c r="U118" s="93"/>
      <c r="V118" s="14"/>
      <c r="W118" s="14"/>
      <c r="X118" s="14"/>
      <c r="Y118" s="14"/>
    </row>
    <row r="119" spans="1:27" ht="14.1" customHeight="1" x14ac:dyDescent="0.2">
      <c r="A119" s="212"/>
      <c r="B119" s="50" t="s">
        <v>19</v>
      </c>
      <c r="C119" s="69">
        <f>C$108*(C112/100)</f>
        <v>0</v>
      </c>
      <c r="D119" s="70">
        <f>C119*0.000716</f>
        <v>0</v>
      </c>
      <c r="E119" s="71">
        <f>D119*50.18</f>
        <v>0</v>
      </c>
      <c r="F119" s="42"/>
      <c r="G119" s="42"/>
      <c r="H119" s="50" t="s">
        <v>19</v>
      </c>
      <c r="I119" s="73">
        <f>($D119*I111/1000000)</f>
        <v>0</v>
      </c>
      <c r="J119" s="73">
        <f>$D119*J111/1000000</f>
        <v>0</v>
      </c>
      <c r="K119" s="74">
        <f>(I119*25)+(J119*298)</f>
        <v>0</v>
      </c>
      <c r="L119" s="14"/>
      <c r="M119" s="92"/>
      <c r="N119" s="133"/>
      <c r="O119" s="92"/>
      <c r="P119" s="93"/>
      <c r="Q119" s="93"/>
      <c r="R119" s="93"/>
      <c r="S119" s="93"/>
      <c r="T119" s="93"/>
      <c r="U119" s="93"/>
      <c r="V119" s="14"/>
      <c r="W119" s="14"/>
      <c r="X119" s="14"/>
      <c r="Y119" s="14"/>
    </row>
    <row r="120" spans="1:27" ht="14.1" customHeight="1" x14ac:dyDescent="0.2">
      <c r="A120" s="212"/>
      <c r="B120" s="50" t="s">
        <v>21</v>
      </c>
      <c r="C120" s="69">
        <f>C$108*(C113/100)</f>
        <v>0</v>
      </c>
      <c r="D120" s="70">
        <f>C120*0.000716</f>
        <v>0</v>
      </c>
      <c r="E120" s="71">
        <f>D120*50.18</f>
        <v>0</v>
      </c>
      <c r="F120" s="42"/>
      <c r="G120" s="42"/>
      <c r="H120" s="50" t="s">
        <v>21</v>
      </c>
      <c r="I120" s="73">
        <f>($D120*I112/1000000)</f>
        <v>0</v>
      </c>
      <c r="J120" s="73">
        <f>$D120*J112/1000000</f>
        <v>0</v>
      </c>
      <c r="K120" s="74">
        <f>(I120*25)+(J120*298)</f>
        <v>0</v>
      </c>
      <c r="L120" s="14"/>
      <c r="M120" s="92"/>
      <c r="N120" s="133"/>
      <c r="O120" s="92"/>
      <c r="P120" s="93"/>
      <c r="Q120" s="93"/>
      <c r="R120" s="93"/>
      <c r="S120" s="93"/>
      <c r="T120" s="93"/>
      <c r="U120" s="93"/>
      <c r="V120" s="14"/>
      <c r="W120" s="14"/>
      <c r="X120" s="14"/>
      <c r="Y120" s="14"/>
    </row>
    <row r="121" spans="1:27" ht="14.1" customHeight="1" thickBot="1" x14ac:dyDescent="0.25">
      <c r="A121" s="212"/>
      <c r="B121" s="54" t="s">
        <v>23</v>
      </c>
      <c r="C121" s="75">
        <f>C$108*(C114/100)</f>
        <v>0</v>
      </c>
      <c r="D121" s="76">
        <f>C121*0.000716</f>
        <v>0</v>
      </c>
      <c r="E121" s="77">
        <f>D121*50.18</f>
        <v>0</v>
      </c>
      <c r="F121" s="42"/>
      <c r="G121" s="42"/>
      <c r="H121" s="54" t="s">
        <v>23</v>
      </c>
      <c r="I121" s="79">
        <f>($D121*I113/1000000)</f>
        <v>0</v>
      </c>
      <c r="J121" s="79">
        <f>$D121*J113/1000000</f>
        <v>0</v>
      </c>
      <c r="K121" s="80">
        <f>(I121*25)+(J121*298)</f>
        <v>0</v>
      </c>
      <c r="L121" s="14"/>
      <c r="M121" s="92"/>
      <c r="N121" s="133"/>
      <c r="O121" s="92"/>
      <c r="P121" s="93"/>
      <c r="Q121" s="93"/>
      <c r="R121" s="93"/>
      <c r="S121" s="93"/>
      <c r="T121" s="93"/>
      <c r="U121" s="93"/>
      <c r="V121" s="14"/>
      <c r="W121" s="14"/>
      <c r="X121" s="14"/>
      <c r="Y121" s="14"/>
    </row>
    <row r="122" spans="1:27" ht="14.1" customHeight="1" thickBot="1" x14ac:dyDescent="0.25">
      <c r="A122" s="212"/>
      <c r="B122" s="81" t="s">
        <v>5</v>
      </c>
      <c r="C122" s="82">
        <f>SUM(C118:C121)</f>
        <v>0</v>
      </c>
      <c r="D122" s="83">
        <f>SUM(D118:D121)</f>
        <v>0</v>
      </c>
      <c r="E122" s="84">
        <f>SUM(E118:E121)</f>
        <v>0</v>
      </c>
      <c r="F122" s="42"/>
      <c r="G122" s="42"/>
      <c r="H122" s="54" t="s">
        <v>30</v>
      </c>
      <c r="I122" s="79">
        <f>C108*(C109/100)*(1-0.1)*0.000716</f>
        <v>0</v>
      </c>
      <c r="J122" s="79"/>
      <c r="K122" s="80">
        <f>(I122*25)</f>
        <v>0</v>
      </c>
      <c r="L122" s="14"/>
      <c r="M122" s="92"/>
      <c r="N122" s="133"/>
      <c r="O122" s="92"/>
      <c r="P122" s="93"/>
      <c r="Q122" s="93"/>
      <c r="R122" s="93"/>
      <c r="S122" s="93"/>
      <c r="T122" s="93"/>
      <c r="U122" s="93"/>
      <c r="V122" s="14"/>
      <c r="W122" s="14"/>
      <c r="X122" s="14"/>
      <c r="Y122" s="14"/>
    </row>
    <row r="123" spans="1:27" ht="14.1" customHeight="1" thickBot="1" x14ac:dyDescent="0.25">
      <c r="A123" s="212"/>
      <c r="B123" s="42"/>
      <c r="C123" s="42"/>
      <c r="D123" s="42"/>
      <c r="E123" s="42"/>
      <c r="F123" s="42"/>
      <c r="G123" s="42"/>
      <c r="H123" s="85" t="s">
        <v>5</v>
      </c>
      <c r="I123" s="87">
        <f>SUM(I118:I122)</f>
        <v>0</v>
      </c>
      <c r="J123" s="87">
        <f>SUM(J118:J122)</f>
        <v>0</v>
      </c>
      <c r="K123" s="88">
        <f>SUM(K118:K122)</f>
        <v>0</v>
      </c>
      <c r="L123" s="14"/>
      <c r="M123" s="92"/>
      <c r="N123" s="133"/>
      <c r="O123" s="92"/>
      <c r="P123" s="93"/>
      <c r="Q123" s="93"/>
      <c r="R123" s="93"/>
      <c r="S123" s="93"/>
      <c r="T123" s="93"/>
      <c r="U123" s="93"/>
      <c r="V123" s="14"/>
      <c r="W123" s="14"/>
      <c r="X123" s="14"/>
      <c r="Y123" s="14"/>
    </row>
    <row r="124" spans="1:27" ht="14.1" customHeight="1" thickBot="1" x14ac:dyDescent="0.25">
      <c r="A124" s="213"/>
      <c r="B124" s="22"/>
      <c r="C124" s="22"/>
      <c r="D124" s="22"/>
      <c r="E124" s="22"/>
      <c r="F124" s="96"/>
      <c r="G124" s="96"/>
      <c r="H124" s="22"/>
      <c r="I124" s="22"/>
      <c r="J124" s="22"/>
      <c r="K124" s="22"/>
      <c r="L124" s="22"/>
      <c r="M124" s="22"/>
      <c r="N124" s="12"/>
      <c r="O124" s="14"/>
      <c r="P124" s="14"/>
      <c r="Q124" s="214"/>
      <c r="R124" s="14"/>
      <c r="S124" s="14"/>
      <c r="T124" s="14"/>
      <c r="U124" s="14"/>
      <c r="V124" s="14"/>
      <c r="W124" s="14"/>
      <c r="X124" s="14"/>
      <c r="Y124" s="14"/>
      <c r="Z124" s="14"/>
      <c r="AA124" s="14"/>
    </row>
    <row r="125" spans="1:27" ht="14.1" customHeight="1" thickTop="1" x14ac:dyDescent="0.2">
      <c r="A125" s="214"/>
      <c r="B125" s="14"/>
      <c r="C125" s="14"/>
      <c r="D125" s="14"/>
      <c r="E125" s="14"/>
      <c r="F125" s="42"/>
      <c r="G125" s="42"/>
      <c r="H125" s="14"/>
      <c r="I125" s="14"/>
      <c r="J125" s="14"/>
      <c r="K125" s="14"/>
      <c r="L125" s="14"/>
      <c r="M125" s="14"/>
      <c r="N125" s="14"/>
      <c r="O125" s="14"/>
      <c r="P125" s="14"/>
      <c r="Q125" s="214"/>
      <c r="R125" s="14"/>
      <c r="S125" s="14"/>
      <c r="T125" s="14"/>
      <c r="U125" s="14"/>
      <c r="V125" s="14"/>
      <c r="W125" s="14"/>
      <c r="X125" s="14"/>
      <c r="Y125" s="14"/>
      <c r="Z125" s="14"/>
      <c r="AA125" s="14"/>
    </row>
    <row r="126" spans="1:27" ht="14.1" customHeight="1" thickBot="1" x14ac:dyDescent="0.25">
      <c r="A126" s="214"/>
      <c r="B126" s="89"/>
      <c r="C126" s="97"/>
      <c r="D126" s="97"/>
      <c r="E126" s="97"/>
      <c r="F126" s="42"/>
      <c r="G126" s="42"/>
      <c r="I126" s="22"/>
      <c r="J126" s="22"/>
      <c r="K126" s="22"/>
      <c r="L126" s="22"/>
      <c r="M126" s="22"/>
      <c r="Q126" s="214"/>
      <c r="R126" s="14"/>
      <c r="S126" s="14"/>
    </row>
    <row r="127" spans="1:27" ht="13.5" thickTop="1" x14ac:dyDescent="0.2">
      <c r="A127" s="211"/>
      <c r="B127" s="10"/>
      <c r="C127" s="10"/>
      <c r="D127" s="10"/>
      <c r="E127" s="10"/>
      <c r="F127" s="10"/>
      <c r="G127" s="10"/>
      <c r="H127" s="10"/>
      <c r="I127" s="14"/>
      <c r="J127" s="14"/>
      <c r="K127" s="14"/>
      <c r="L127" s="14"/>
      <c r="M127" s="11"/>
      <c r="N127" s="14"/>
      <c r="O127" s="14"/>
      <c r="P127" s="14"/>
      <c r="Q127" s="214"/>
      <c r="R127" s="14"/>
      <c r="S127" s="14"/>
    </row>
    <row r="128" spans="1:27" ht="15.75" x14ac:dyDescent="0.25">
      <c r="A128" s="212"/>
      <c r="B128" s="13" t="s">
        <v>52</v>
      </c>
      <c r="C128" s="232"/>
      <c r="D128" s="14"/>
      <c r="E128" s="14"/>
      <c r="F128" s="14"/>
      <c r="G128" s="14"/>
      <c r="H128" s="14"/>
      <c r="I128" s="14"/>
      <c r="J128" s="14"/>
      <c r="K128" s="14"/>
      <c r="L128" s="14"/>
      <c r="M128" s="15"/>
      <c r="N128" s="14"/>
      <c r="O128" s="14"/>
      <c r="P128" s="14"/>
    </row>
    <row r="129" spans="1:16" x14ac:dyDescent="0.2">
      <c r="A129" s="212"/>
      <c r="B129" s="14"/>
      <c r="C129" s="14"/>
      <c r="D129" s="14"/>
      <c r="E129" s="14"/>
      <c r="F129" s="14"/>
      <c r="G129" s="14"/>
      <c r="H129" s="14"/>
      <c r="I129" s="14"/>
      <c r="J129" s="14"/>
      <c r="K129" s="14"/>
      <c r="L129" s="14"/>
      <c r="M129" s="15"/>
      <c r="N129" s="14"/>
      <c r="O129" s="14"/>
      <c r="P129" s="14"/>
    </row>
    <row r="130" spans="1:16" ht="41.25" customHeight="1" thickBot="1" x14ac:dyDescent="0.25">
      <c r="A130" s="212"/>
      <c r="B130" s="44" t="s">
        <v>54</v>
      </c>
      <c r="C130" s="14"/>
      <c r="D130" s="14"/>
      <c r="E130" s="44" t="s">
        <v>53</v>
      </c>
      <c r="F130" s="42"/>
      <c r="G130" s="42"/>
      <c r="H130" s="42"/>
      <c r="I130" s="42"/>
      <c r="J130" s="42"/>
      <c r="K130" s="260" t="s">
        <v>118</v>
      </c>
      <c r="L130" s="261"/>
      <c r="M130" s="15"/>
      <c r="N130" s="14"/>
      <c r="O130" s="14"/>
      <c r="P130" s="14"/>
    </row>
    <row r="131" spans="1:16" ht="14.25" customHeight="1" thickBot="1" x14ac:dyDescent="0.25">
      <c r="A131" s="212"/>
      <c r="B131" s="17" t="s">
        <v>55</v>
      </c>
      <c r="C131" s="98"/>
      <c r="D131" s="14"/>
      <c r="E131" s="23" t="s">
        <v>15</v>
      </c>
      <c r="F131" s="62" t="s">
        <v>16</v>
      </c>
      <c r="G131" s="14"/>
      <c r="H131" s="108"/>
      <c r="I131" s="14"/>
      <c r="J131" s="14"/>
      <c r="K131" s="62" t="s">
        <v>46</v>
      </c>
      <c r="L131" s="14"/>
      <c r="M131" s="15"/>
    </row>
    <row r="132" spans="1:16" ht="13.5" thickBot="1" x14ac:dyDescent="0.25">
      <c r="A132" s="212"/>
      <c r="B132" s="14"/>
      <c r="C132" s="14"/>
      <c r="D132" s="14"/>
      <c r="E132" s="189">
        <v>1</v>
      </c>
      <c r="F132" s="190">
        <v>100</v>
      </c>
      <c r="G132" s="41"/>
      <c r="H132" s="97"/>
      <c r="I132" s="41"/>
      <c r="J132" s="41"/>
      <c r="K132" s="190">
        <v>297</v>
      </c>
      <c r="L132" s="14"/>
      <c r="M132" s="15"/>
    </row>
    <row r="133" spans="1:16" x14ac:dyDescent="0.2">
      <c r="A133" s="212"/>
      <c r="B133" s="44"/>
      <c r="C133" s="14"/>
      <c r="D133" s="14"/>
      <c r="E133" s="59"/>
      <c r="F133" s="59"/>
      <c r="G133" s="14"/>
      <c r="H133" s="14"/>
      <c r="I133" s="14"/>
      <c r="J133" s="14"/>
      <c r="K133" s="14"/>
      <c r="L133" s="14"/>
      <c r="M133" s="15"/>
    </row>
    <row r="134" spans="1:16" ht="39" customHeight="1" thickBot="1" x14ac:dyDescent="0.25">
      <c r="A134" s="212"/>
      <c r="B134" s="14"/>
      <c r="C134" s="14"/>
      <c r="D134" s="14"/>
      <c r="E134" s="44" t="s">
        <v>108</v>
      </c>
      <c r="F134" s="59"/>
      <c r="G134" s="14"/>
      <c r="H134" s="59"/>
      <c r="I134" s="14"/>
      <c r="J134" s="14"/>
      <c r="K134" s="260" t="s">
        <v>119</v>
      </c>
      <c r="L134" s="261"/>
      <c r="M134" s="15"/>
    </row>
    <row r="135" spans="1:16" ht="13.5" thickBot="1" x14ac:dyDescent="0.25">
      <c r="A135" s="212"/>
      <c r="B135" s="17" t="s">
        <v>56</v>
      </c>
      <c r="C135" s="98"/>
      <c r="D135" s="14"/>
      <c r="E135" s="23" t="s">
        <v>15</v>
      </c>
      <c r="F135" s="62" t="s">
        <v>16</v>
      </c>
      <c r="G135" s="14"/>
      <c r="H135" s="108"/>
      <c r="I135" s="14"/>
      <c r="J135" s="14"/>
      <c r="K135" s="62" t="s">
        <v>46</v>
      </c>
      <c r="L135" s="14"/>
      <c r="M135" s="15"/>
    </row>
    <row r="136" spans="1:16" ht="13.5" thickBot="1" x14ac:dyDescent="0.25">
      <c r="A136" s="212"/>
      <c r="B136" s="14"/>
      <c r="C136" s="14"/>
      <c r="D136" s="14"/>
      <c r="E136" s="189">
        <v>390</v>
      </c>
      <c r="F136" s="190">
        <v>400</v>
      </c>
      <c r="G136" s="41"/>
      <c r="H136" s="97"/>
      <c r="I136" s="41"/>
      <c r="J136" s="41"/>
      <c r="K136" s="190">
        <v>0</v>
      </c>
      <c r="L136" s="14"/>
      <c r="M136" s="15"/>
    </row>
    <row r="137" spans="1:16" x14ac:dyDescent="0.2">
      <c r="A137" s="212"/>
      <c r="B137" s="44"/>
      <c r="C137" s="14"/>
      <c r="D137" s="14"/>
      <c r="E137" s="42"/>
      <c r="F137" s="42"/>
      <c r="G137" s="14"/>
      <c r="H137" s="14"/>
      <c r="I137" s="14"/>
      <c r="J137" s="14"/>
      <c r="K137" s="14"/>
      <c r="L137" s="14"/>
      <c r="M137" s="15"/>
    </row>
    <row r="138" spans="1:16" ht="13.5" thickBot="1" x14ac:dyDescent="0.25">
      <c r="A138" s="212"/>
      <c r="B138" s="44"/>
      <c r="C138" s="14"/>
      <c r="D138" s="14"/>
      <c r="E138" s="44" t="s">
        <v>25</v>
      </c>
      <c r="F138" s="42"/>
      <c r="G138" s="14"/>
      <c r="H138" s="14"/>
      <c r="I138" s="14"/>
      <c r="J138" s="14"/>
      <c r="K138" s="14"/>
      <c r="L138" s="14"/>
      <c r="M138" s="15"/>
    </row>
    <row r="139" spans="1:16" ht="13.5" thickBot="1" x14ac:dyDescent="0.25">
      <c r="A139" s="212"/>
      <c r="B139" s="44"/>
      <c r="C139" s="14"/>
      <c r="D139" s="14"/>
      <c r="E139" s="17" t="s">
        <v>15</v>
      </c>
      <c r="F139" s="18" t="s">
        <v>16</v>
      </c>
      <c r="G139" s="99" t="s">
        <v>46</v>
      </c>
      <c r="H139" s="62" t="s">
        <v>29</v>
      </c>
      <c r="I139" s="14"/>
      <c r="J139" s="14"/>
      <c r="K139" s="14"/>
      <c r="L139" s="14"/>
      <c r="M139" s="15"/>
    </row>
    <row r="140" spans="1:16" ht="13.5" thickBot="1" x14ac:dyDescent="0.25">
      <c r="A140" s="212"/>
      <c r="B140" s="14"/>
      <c r="C140" s="14"/>
      <c r="D140" s="14"/>
      <c r="E140" s="100">
        <f>(($C$131*E132)+($C$135*E136))/1000000</f>
        <v>0</v>
      </c>
      <c r="F140" s="101">
        <f>(($C$131*F132)+($C$135*F136))/1000000</f>
        <v>0</v>
      </c>
      <c r="G140" s="175">
        <f>(($C$131*K132)+($C$135*K136))/1000</f>
        <v>0</v>
      </c>
      <c r="H140" s="102">
        <f>(E140*25)+(F140*290)+G140</f>
        <v>0</v>
      </c>
      <c r="I140" s="14"/>
      <c r="J140" s="14"/>
      <c r="K140" s="14"/>
      <c r="L140" s="14"/>
      <c r="M140" s="15"/>
    </row>
    <row r="141" spans="1:16" ht="13.5" thickBot="1" x14ac:dyDescent="0.25">
      <c r="A141" s="213"/>
      <c r="B141" s="22"/>
      <c r="C141" s="22"/>
      <c r="D141" s="22"/>
      <c r="E141" s="22"/>
      <c r="F141" s="22"/>
      <c r="G141" s="22"/>
      <c r="H141" s="22"/>
      <c r="I141" s="22"/>
      <c r="J141" s="22"/>
      <c r="K141" s="22"/>
      <c r="L141" s="22"/>
      <c r="M141" s="187"/>
      <c r="N141" s="90"/>
      <c r="O141" s="90"/>
      <c r="P141" s="90"/>
    </row>
    <row r="142" spans="1:16" ht="13.5" thickTop="1" x14ac:dyDescent="0.2">
      <c r="H142" s="89"/>
      <c r="I142" s="90"/>
      <c r="J142" s="90"/>
      <c r="K142" s="90"/>
      <c r="L142" s="90"/>
      <c r="M142" s="90"/>
      <c r="N142" s="90"/>
      <c r="O142" s="90"/>
      <c r="P142" s="90"/>
    </row>
    <row r="143" spans="1:16" ht="13.5" thickBot="1" x14ac:dyDescent="0.25"/>
    <row r="144" spans="1:16" ht="14.1" customHeight="1" thickTop="1" x14ac:dyDescent="0.2">
      <c r="A144" s="211"/>
      <c r="B144" s="10"/>
      <c r="C144" s="10"/>
      <c r="D144" s="10"/>
      <c r="E144" s="10"/>
      <c r="F144" s="10"/>
      <c r="G144" s="12"/>
      <c r="H144" s="14"/>
      <c r="I144" s="14"/>
      <c r="J144" s="14"/>
      <c r="K144" s="14"/>
      <c r="L144" s="14"/>
      <c r="M144" s="14"/>
      <c r="N144" s="14"/>
    </row>
    <row r="145" spans="1:14" ht="14.1" customHeight="1" x14ac:dyDescent="0.25">
      <c r="A145" s="212"/>
      <c r="B145" s="13" t="s">
        <v>107</v>
      </c>
      <c r="C145" s="14"/>
      <c r="D145" s="14"/>
      <c r="E145" s="14"/>
      <c r="F145" s="14"/>
      <c r="G145" s="12"/>
      <c r="H145" s="14"/>
      <c r="I145" s="14"/>
      <c r="J145" s="14"/>
      <c r="K145" s="14"/>
      <c r="L145" s="14"/>
      <c r="M145" s="14"/>
      <c r="N145" s="14"/>
    </row>
    <row r="146" spans="1:14" ht="14.1" customHeight="1" x14ac:dyDescent="0.2">
      <c r="A146" s="212"/>
      <c r="B146" s="14"/>
      <c r="C146" s="14"/>
      <c r="D146" s="14"/>
      <c r="E146" s="14"/>
      <c r="F146" s="14"/>
      <c r="G146" s="12"/>
      <c r="H146" s="14"/>
      <c r="I146" s="14"/>
      <c r="J146" s="14"/>
      <c r="K146" s="14"/>
      <c r="L146" s="14"/>
      <c r="M146" s="14"/>
      <c r="N146" s="14"/>
    </row>
    <row r="147" spans="1:14" ht="14.1" customHeight="1" thickBot="1" x14ac:dyDescent="0.25">
      <c r="A147" s="212"/>
      <c r="B147" s="44" t="s">
        <v>25</v>
      </c>
      <c r="C147" s="42"/>
      <c r="D147" s="42"/>
      <c r="E147" s="42"/>
      <c r="F147" s="42"/>
      <c r="G147" s="169"/>
      <c r="H147" s="42"/>
      <c r="I147" s="14"/>
      <c r="J147" s="14"/>
      <c r="K147" s="14"/>
      <c r="L147" s="14"/>
      <c r="M147" s="14"/>
      <c r="N147" s="14"/>
    </row>
    <row r="148" spans="1:14" ht="14.1" customHeight="1" thickBot="1" x14ac:dyDescent="0.25">
      <c r="A148" s="212"/>
      <c r="B148" s="17" t="s">
        <v>15</v>
      </c>
      <c r="C148" s="18" t="s">
        <v>16</v>
      </c>
      <c r="D148" s="99" t="s">
        <v>46</v>
      </c>
      <c r="E148" s="62" t="s">
        <v>29</v>
      </c>
      <c r="F148" s="14"/>
      <c r="G148" s="12"/>
      <c r="H148" s="14"/>
      <c r="I148" s="14"/>
      <c r="J148" s="14"/>
      <c r="K148" s="14"/>
    </row>
    <row r="149" spans="1:14" ht="14.1" customHeight="1" thickBot="1" x14ac:dyDescent="0.25">
      <c r="A149" s="212"/>
      <c r="B149" s="100">
        <f>I72+Y72+I123+E140+C80</f>
        <v>0</v>
      </c>
      <c r="C149" s="101">
        <f>J72+Z72+J123+F140+D80</f>
        <v>0</v>
      </c>
      <c r="D149" s="175">
        <f>G140</f>
        <v>0</v>
      </c>
      <c r="E149" s="102">
        <f>(B149*25)+(C149*298)+D149</f>
        <v>0</v>
      </c>
      <c r="F149" s="14"/>
      <c r="G149" s="12"/>
      <c r="H149" s="14"/>
      <c r="I149" s="14"/>
      <c r="J149" s="14"/>
      <c r="K149" s="14"/>
    </row>
    <row r="150" spans="1:14" ht="14.1" customHeight="1" thickBot="1" x14ac:dyDescent="0.25">
      <c r="A150" s="213"/>
      <c r="B150" s="22"/>
      <c r="C150" s="22"/>
      <c r="D150" s="22"/>
      <c r="E150" s="22"/>
      <c r="F150" s="22"/>
      <c r="G150" s="12"/>
      <c r="H150" s="14"/>
      <c r="I150" s="14"/>
      <c r="J150" s="14"/>
      <c r="K150" s="14"/>
      <c r="L150" s="14"/>
      <c r="M150" s="14"/>
      <c r="N150" s="14"/>
    </row>
    <row r="151" spans="1:14" ht="13.5" thickTop="1" x14ac:dyDescent="0.2"/>
  </sheetData>
  <sheetProtection algorithmName="SHA-512" hashValue="qPDIrerwilGQhO2BvPuDfBL8E8INTJZfhE7gkFN9ory+ISSowbXH8Lphslf0SU2+oGfiYwFKKvOMdh324gfPFw==" saltValue="7VhkR6kCLB0mhpULwrIzqQ==" spinCount="100000" sheet="1" objects="1" scenarios="1" formatCells="0" formatColumns="0" formatRows="0" insertColumns="0" insertRows="0" insertHyperlinks="0" deleteColumns="0" deleteRows="0" sort="0" autoFilter="0" pivotTables="0"/>
  <protectedRanges>
    <protectedRange sqref="G106 B10 B14:E14 B44:D44 R26:Y26 B93:I93 B105:D105 C109:C114 C131 C135 R44:T44 AB26 B26:I26 B80 C81:D81 L26 C48:C54 S48:S54" name="Rango1"/>
  </protectedRanges>
  <mergeCells count="63">
    <mergeCell ref="X39:Y39"/>
    <mergeCell ref="X32:Y32"/>
    <mergeCell ref="R35:Z35"/>
    <mergeCell ref="Z29:Z31"/>
    <mergeCell ref="X31:Y31"/>
    <mergeCell ref="R36:U37"/>
    <mergeCell ref="X36:Y37"/>
    <mergeCell ref="Z36:Z38"/>
    <mergeCell ref="R29:U30"/>
    <mergeCell ref="V29:V31"/>
    <mergeCell ref="W29:W31"/>
    <mergeCell ref="X29:Y30"/>
    <mergeCell ref="X38:Y38"/>
    <mergeCell ref="V36:V38"/>
    <mergeCell ref="W36:W38"/>
    <mergeCell ref="B22:J22"/>
    <mergeCell ref="B23:E24"/>
    <mergeCell ref="J23:J25"/>
    <mergeCell ref="AB23:AB25"/>
    <mergeCell ref="R28:Z28"/>
    <mergeCell ref="R22:Z22"/>
    <mergeCell ref="R23:U24"/>
    <mergeCell ref="V23:V25"/>
    <mergeCell ref="W23:W25"/>
    <mergeCell ref="X23:Y24"/>
    <mergeCell ref="Z23:Z25"/>
    <mergeCell ref="L23:L25"/>
    <mergeCell ref="H23:I24"/>
    <mergeCell ref="B28:J28"/>
    <mergeCell ref="B29:E30"/>
    <mergeCell ref="J36:J38"/>
    <mergeCell ref="F29:F31"/>
    <mergeCell ref="G29:G31"/>
    <mergeCell ref="B35:J35"/>
    <mergeCell ref="H36:I37"/>
    <mergeCell ref="B36:E37"/>
    <mergeCell ref="B12:E12"/>
    <mergeCell ref="H100:I100"/>
    <mergeCell ref="B96:J96"/>
    <mergeCell ref="B97:E98"/>
    <mergeCell ref="F97:F99"/>
    <mergeCell ref="G97:G99"/>
    <mergeCell ref="H97:I98"/>
    <mergeCell ref="J97:J99"/>
    <mergeCell ref="J90:J92"/>
    <mergeCell ref="J29:J31"/>
    <mergeCell ref="H31:I31"/>
    <mergeCell ref="H32:I32"/>
    <mergeCell ref="F23:F25"/>
    <mergeCell ref="G23:G25"/>
    <mergeCell ref="H99:I99"/>
    <mergeCell ref="H29:I30"/>
    <mergeCell ref="K130:L130"/>
    <mergeCell ref="K134:L134"/>
    <mergeCell ref="H38:I38"/>
    <mergeCell ref="F36:F38"/>
    <mergeCell ref="G36:G38"/>
    <mergeCell ref="B89:J89"/>
    <mergeCell ref="G90:G92"/>
    <mergeCell ref="H90:I91"/>
    <mergeCell ref="B90:E91"/>
    <mergeCell ref="F90:F92"/>
    <mergeCell ref="H39:I39"/>
  </mergeCells>
  <phoneticPr fontId="0" type="noConversion"/>
  <pageMargins left="0.75" right="0.75" top="1" bottom="1" header="0" footer="0"/>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0">
    <pageSetUpPr fitToPage="1"/>
  </sheetPr>
  <dimension ref="A1:AA131"/>
  <sheetViews>
    <sheetView showGridLines="0" zoomScale="80" zoomScaleNormal="80" workbookViewId="0">
      <selection activeCell="E55" sqref="E55"/>
    </sheetView>
  </sheetViews>
  <sheetFormatPr baseColWidth="10" defaultRowHeight="14.1" customHeight="1" x14ac:dyDescent="0.2"/>
  <cols>
    <col min="1" max="1" width="2.28515625" style="5" customWidth="1"/>
    <col min="2" max="2" width="25.28515625" style="5" customWidth="1"/>
    <col min="3" max="3" width="20.140625" style="5" bestFit="1" customWidth="1"/>
    <col min="4" max="4" width="18.7109375" style="5" customWidth="1"/>
    <col min="5" max="5" width="19" style="5" customWidth="1"/>
    <col min="6" max="6" width="16.140625" style="5" customWidth="1"/>
    <col min="7" max="7" width="8.5703125" style="5" bestFit="1" customWidth="1"/>
    <col min="8" max="8" width="9.85546875" style="5" customWidth="1"/>
    <col min="9" max="9" width="9.7109375" style="5" customWidth="1"/>
    <col min="10" max="10" width="11.28515625" style="5" customWidth="1"/>
    <col min="11" max="11" width="10.42578125" style="5" customWidth="1"/>
    <col min="12" max="12" width="11.85546875" style="5" customWidth="1"/>
    <col min="13" max="13" width="8.85546875" style="5" bestFit="1" customWidth="1"/>
    <col min="14" max="14" width="7.85546875" style="5" bestFit="1" customWidth="1"/>
    <col min="15" max="15" width="7.5703125" style="5" customWidth="1"/>
    <col min="16" max="16" width="8.85546875" style="5" bestFit="1" customWidth="1"/>
    <col min="17" max="17" width="7.140625" style="5" bestFit="1" customWidth="1"/>
    <col min="18" max="18" width="8.85546875" style="5" bestFit="1" customWidth="1"/>
    <col min="19" max="19" width="7.7109375" style="5" customWidth="1"/>
    <col min="20" max="20" width="6.5703125" style="5" customWidth="1"/>
    <col min="21" max="16384" width="11.42578125" style="5"/>
  </cols>
  <sheetData>
    <row r="1" spans="1:10" ht="12.75" x14ac:dyDescent="0.2"/>
    <row r="2" spans="1:10" ht="20.25" x14ac:dyDescent="0.3">
      <c r="B2" s="6" t="s">
        <v>58</v>
      </c>
    </row>
    <row r="4" spans="1:10" ht="14.1" customHeight="1" x14ac:dyDescent="0.2">
      <c r="B4" s="1" t="s">
        <v>144</v>
      </c>
      <c r="F4" s="223"/>
      <c r="G4" s="224"/>
      <c r="H4" s="224"/>
      <c r="I4" s="224"/>
      <c r="J4" s="224"/>
    </row>
    <row r="5" spans="1:10" ht="14.1" customHeight="1" thickBot="1" x14ac:dyDescent="0.25">
      <c r="B5" s="1"/>
    </row>
    <row r="6" spans="1:10" ht="12.75" x14ac:dyDescent="0.2">
      <c r="A6" s="194"/>
      <c r="B6" s="195"/>
      <c r="C6" s="196"/>
      <c r="D6" s="196"/>
      <c r="E6" s="196"/>
      <c r="F6" s="197"/>
      <c r="G6" s="14"/>
    </row>
    <row r="7" spans="1:10" ht="15.75" x14ac:dyDescent="0.25">
      <c r="A7" s="198"/>
      <c r="B7" s="13" t="s">
        <v>79</v>
      </c>
      <c r="C7" s="14"/>
      <c r="D7" s="14"/>
      <c r="E7" s="14"/>
      <c r="F7" s="199"/>
      <c r="G7" s="14"/>
    </row>
    <row r="8" spans="1:10" ht="16.5" thickBot="1" x14ac:dyDescent="0.3">
      <c r="A8" s="198"/>
      <c r="B8" s="13"/>
      <c r="C8" s="14"/>
      <c r="D8" s="14"/>
      <c r="E8" s="14"/>
      <c r="F8" s="199"/>
      <c r="G8" s="14"/>
    </row>
    <row r="9" spans="1:10" ht="12.75" x14ac:dyDescent="0.2">
      <c r="A9" s="198"/>
      <c r="B9" s="146" t="s">
        <v>100</v>
      </c>
      <c r="C9" s="14"/>
      <c r="D9" s="14"/>
      <c r="E9" s="14"/>
      <c r="F9" s="199"/>
      <c r="G9" s="14"/>
    </row>
    <row r="10" spans="1:10" ht="13.5" thickBot="1" x14ac:dyDescent="0.25">
      <c r="A10" s="198"/>
      <c r="B10" s="147"/>
      <c r="C10" s="14"/>
      <c r="D10" s="14"/>
      <c r="E10" s="14"/>
      <c r="F10" s="199"/>
      <c r="G10" s="14"/>
    </row>
    <row r="11" spans="1:10" ht="13.5" thickBot="1" x14ac:dyDescent="0.25">
      <c r="A11" s="198"/>
      <c r="B11" s="108"/>
      <c r="C11" s="14"/>
      <c r="D11" s="14"/>
      <c r="E11" s="14"/>
      <c r="F11" s="199"/>
      <c r="G11" s="14"/>
    </row>
    <row r="12" spans="1:10" ht="12.75" x14ac:dyDescent="0.2">
      <c r="A12" s="198"/>
      <c r="B12" s="301" t="s">
        <v>101</v>
      </c>
      <c r="C12" s="302"/>
      <c r="D12" s="302"/>
      <c r="E12" s="303"/>
      <c r="F12" s="199"/>
    </row>
    <row r="13" spans="1:10" ht="12.75" x14ac:dyDescent="0.2">
      <c r="A13" s="198"/>
      <c r="B13" s="192" t="s">
        <v>97</v>
      </c>
      <c r="C13" s="191" t="s">
        <v>98</v>
      </c>
      <c r="D13" s="191" t="s">
        <v>99</v>
      </c>
      <c r="E13" s="193" t="s">
        <v>121</v>
      </c>
      <c r="F13" s="199"/>
    </row>
    <row r="14" spans="1:10" ht="13.5" thickBot="1" x14ac:dyDescent="0.25">
      <c r="A14" s="198"/>
      <c r="B14" s="151"/>
      <c r="C14" s="152"/>
      <c r="D14" s="152"/>
      <c r="E14" s="153"/>
      <c r="F14" s="199"/>
    </row>
    <row r="15" spans="1:10" ht="13.5" thickBot="1" x14ac:dyDescent="0.25">
      <c r="A15" s="200"/>
      <c r="B15" s="201"/>
      <c r="C15" s="202"/>
      <c r="D15" s="202"/>
      <c r="E15" s="202"/>
      <c r="F15" s="203"/>
      <c r="G15" s="14"/>
    </row>
    <row r="16" spans="1:10" ht="12.75" x14ac:dyDescent="0.2">
      <c r="A16" s="14"/>
      <c r="B16" s="16"/>
      <c r="C16" s="14"/>
      <c r="D16" s="14"/>
      <c r="E16" s="14"/>
      <c r="F16" s="14"/>
      <c r="G16" s="14"/>
    </row>
    <row r="17" spans="1:27" ht="12.75" x14ac:dyDescent="0.2">
      <c r="A17" s="14"/>
      <c r="B17" s="104" t="s">
        <v>106</v>
      </c>
      <c r="C17" s="14"/>
      <c r="D17" s="14"/>
      <c r="E17" s="14"/>
      <c r="F17" s="14"/>
      <c r="G17" s="14"/>
    </row>
    <row r="18" spans="1:27" ht="14.1" customHeight="1" thickBot="1" x14ac:dyDescent="0.25">
      <c r="B18" s="116"/>
      <c r="C18" s="107"/>
      <c r="D18" s="41"/>
      <c r="E18" s="41"/>
      <c r="G18" s="41"/>
      <c r="H18" s="41"/>
    </row>
    <row r="19" spans="1:27" ht="14.1" customHeight="1" x14ac:dyDescent="0.2">
      <c r="A19" s="194"/>
      <c r="B19" s="196"/>
      <c r="C19" s="196"/>
      <c r="D19" s="196"/>
      <c r="E19" s="197"/>
      <c r="H19" s="117"/>
      <c r="I19" s="118"/>
      <c r="J19" s="44"/>
      <c r="K19" s="42"/>
    </row>
    <row r="20" spans="1:27" ht="14.1" customHeight="1" x14ac:dyDescent="0.25">
      <c r="A20" s="198"/>
      <c r="B20" s="13" t="s">
        <v>31</v>
      </c>
      <c r="C20" s="14"/>
      <c r="D20" s="14"/>
      <c r="E20" s="199"/>
    </row>
    <row r="21" spans="1:27" ht="14.1" customHeight="1" thickBot="1" x14ac:dyDescent="0.25">
      <c r="A21" s="198"/>
      <c r="B21" s="14"/>
      <c r="C21" s="14"/>
      <c r="D21" s="14"/>
      <c r="E21" s="199"/>
    </row>
    <row r="22" spans="1:27" ht="14.1" customHeight="1" x14ac:dyDescent="0.2">
      <c r="A22" s="198"/>
      <c r="B22" s="255" t="s">
        <v>32</v>
      </c>
      <c r="C22" s="256" t="s">
        <v>127</v>
      </c>
      <c r="D22" s="257" t="s">
        <v>129</v>
      </c>
      <c r="E22" s="199"/>
    </row>
    <row r="23" spans="1:27" ht="14.1" customHeight="1" x14ac:dyDescent="0.2">
      <c r="A23" s="198"/>
      <c r="B23" s="236">
        <v>0</v>
      </c>
      <c r="C23" s="205">
        <f>B23*C24/1000</f>
        <v>0</v>
      </c>
      <c r="D23" s="237">
        <f>B23*D24/1000</f>
        <v>0</v>
      </c>
      <c r="E23" s="199"/>
    </row>
    <row r="24" spans="1:27" ht="14.1" customHeight="1" x14ac:dyDescent="0.2">
      <c r="A24" s="198"/>
      <c r="B24" s="238" t="s">
        <v>122</v>
      </c>
      <c r="C24" s="206"/>
      <c r="D24" s="239"/>
      <c r="E24" s="199"/>
    </row>
    <row r="25" spans="1:27" ht="14.1" customHeight="1" thickBot="1" x14ac:dyDescent="0.25">
      <c r="A25" s="198"/>
      <c r="B25" s="240" t="s">
        <v>123</v>
      </c>
      <c r="C25" s="235">
        <v>0.95199999999999996</v>
      </c>
      <c r="D25" s="235">
        <v>0.189</v>
      </c>
      <c r="E25" s="199"/>
    </row>
    <row r="26" spans="1:27" ht="14.1" customHeight="1" x14ac:dyDescent="0.2">
      <c r="A26" s="198"/>
      <c r="B26" s="14"/>
      <c r="C26" s="14"/>
      <c r="D26" s="14"/>
      <c r="E26" s="199"/>
    </row>
    <row r="27" spans="1:27" ht="14.1" customHeight="1" thickBot="1" x14ac:dyDescent="0.25">
      <c r="A27" s="200"/>
      <c r="B27" s="202"/>
      <c r="C27" s="202"/>
      <c r="D27" s="202"/>
      <c r="E27" s="203"/>
    </row>
    <row r="28" spans="1:27" ht="14.1" customHeight="1" thickBot="1" x14ac:dyDescent="0.25">
      <c r="A28" s="14"/>
      <c r="B28" s="14"/>
      <c r="C28" s="14"/>
      <c r="D28" s="14"/>
      <c r="E28" s="14"/>
    </row>
    <row r="29" spans="1:27" ht="14.1" customHeight="1" thickTop="1" x14ac:dyDescent="0.2">
      <c r="A29" s="8"/>
      <c r="B29" s="120"/>
      <c r="C29" s="121"/>
      <c r="D29" s="122"/>
      <c r="E29" s="122"/>
      <c r="F29" s="122"/>
      <c r="G29" s="122"/>
      <c r="H29" s="122"/>
      <c r="I29" s="10"/>
      <c r="J29" s="10"/>
      <c r="K29" s="10"/>
      <c r="L29" s="10"/>
      <c r="M29" s="10"/>
      <c r="N29" s="12"/>
      <c r="O29" s="14"/>
      <c r="P29" s="14"/>
      <c r="Q29" s="14"/>
      <c r="R29" s="14"/>
      <c r="S29" s="14"/>
      <c r="T29" s="14"/>
    </row>
    <row r="30" spans="1:27" ht="14.1" customHeight="1" x14ac:dyDescent="0.25">
      <c r="A30" s="123"/>
      <c r="B30" s="119" t="s">
        <v>37</v>
      </c>
      <c r="C30" s="107"/>
      <c r="D30" s="41"/>
      <c r="E30" s="41"/>
      <c r="F30" s="41"/>
      <c r="G30" s="41"/>
      <c r="H30" s="41"/>
      <c r="I30" s="14"/>
      <c r="J30" s="14"/>
      <c r="K30" s="14"/>
      <c r="L30" s="14"/>
      <c r="M30" s="14"/>
      <c r="N30" s="12"/>
      <c r="O30" s="14"/>
      <c r="P30" s="14"/>
      <c r="Q30" s="14"/>
      <c r="R30" s="14"/>
      <c r="S30" s="14"/>
      <c r="T30" s="14"/>
    </row>
    <row r="31" spans="1:27" ht="14.1" customHeight="1" thickBot="1" x14ac:dyDescent="0.25">
      <c r="A31" s="12"/>
      <c r="B31" s="14"/>
      <c r="C31" s="107"/>
      <c r="D31" s="41"/>
      <c r="E31" s="41"/>
      <c r="F31" s="41"/>
      <c r="G31" s="41"/>
      <c r="H31" s="41"/>
      <c r="I31" s="14"/>
      <c r="J31" s="14"/>
      <c r="K31" s="14"/>
      <c r="L31" s="14"/>
      <c r="M31" s="14"/>
      <c r="N31" s="12"/>
      <c r="O31" s="14"/>
      <c r="P31" s="14"/>
      <c r="Q31" s="14"/>
      <c r="R31" s="14"/>
      <c r="S31" s="14"/>
      <c r="T31" s="14"/>
    </row>
    <row r="32" spans="1:27" ht="12.75" customHeight="1" x14ac:dyDescent="0.2">
      <c r="A32" s="12"/>
      <c r="B32" s="266" t="s">
        <v>0</v>
      </c>
      <c r="C32" s="267"/>
      <c r="D32" s="267"/>
      <c r="E32" s="267"/>
      <c r="F32" s="267"/>
      <c r="G32" s="267"/>
      <c r="H32" s="267"/>
      <c r="I32" s="267"/>
      <c r="J32" s="268"/>
      <c r="K32" s="14"/>
      <c r="L32" s="14"/>
      <c r="M32" s="14"/>
      <c r="N32" s="12"/>
      <c r="O32" s="14"/>
      <c r="P32" s="14"/>
      <c r="Q32" s="14"/>
      <c r="R32" s="14"/>
      <c r="S32" s="14"/>
      <c r="T32" s="14"/>
      <c r="U32" s="14"/>
      <c r="V32" s="14"/>
      <c r="W32" s="14"/>
      <c r="X32" s="14"/>
      <c r="Y32" s="14"/>
      <c r="Z32" s="14"/>
      <c r="AA32" s="14"/>
    </row>
    <row r="33" spans="1:27" ht="12.75" x14ac:dyDescent="0.2">
      <c r="A33" s="12"/>
      <c r="B33" s="274" t="s">
        <v>1</v>
      </c>
      <c r="C33" s="275"/>
      <c r="D33" s="275"/>
      <c r="E33" s="271"/>
      <c r="F33" s="269" t="s">
        <v>2</v>
      </c>
      <c r="G33" s="269" t="s">
        <v>3</v>
      </c>
      <c r="H33" s="270" t="s">
        <v>4</v>
      </c>
      <c r="I33" s="271"/>
      <c r="J33" s="286" t="s">
        <v>5</v>
      </c>
      <c r="K33" s="14"/>
      <c r="L33" s="14"/>
      <c r="M33" s="14"/>
      <c r="N33" s="12"/>
      <c r="O33" s="14"/>
      <c r="P33" s="14"/>
      <c r="Q33" s="14"/>
      <c r="R33" s="14"/>
      <c r="S33" s="14"/>
      <c r="T33" s="14"/>
      <c r="U33" s="14"/>
      <c r="V33" s="14"/>
      <c r="W33" s="14"/>
      <c r="X33" s="14"/>
      <c r="Y33" s="14"/>
      <c r="Z33" s="14"/>
      <c r="AA33" s="14"/>
    </row>
    <row r="34" spans="1:27" ht="12.75" x14ac:dyDescent="0.2">
      <c r="A34" s="12"/>
      <c r="B34" s="276"/>
      <c r="C34" s="277"/>
      <c r="D34" s="277"/>
      <c r="E34" s="278"/>
      <c r="F34" s="264"/>
      <c r="G34" s="264"/>
      <c r="H34" s="272"/>
      <c r="I34" s="273"/>
      <c r="J34" s="287"/>
      <c r="K34" s="14"/>
      <c r="L34" s="14"/>
      <c r="M34" s="14"/>
      <c r="N34" s="12"/>
      <c r="O34" s="14"/>
      <c r="P34" s="14"/>
      <c r="Q34" s="14"/>
      <c r="R34" s="14"/>
      <c r="S34" s="14"/>
      <c r="T34" s="14"/>
      <c r="U34" s="14"/>
      <c r="V34" s="14"/>
      <c r="W34" s="14"/>
      <c r="X34" s="14"/>
      <c r="Y34" s="14"/>
      <c r="Z34" s="14"/>
      <c r="AA34" s="14"/>
    </row>
    <row r="35" spans="1:27" ht="39" thickBot="1" x14ac:dyDescent="0.25">
      <c r="A35" s="12"/>
      <c r="B35" s="25" t="s">
        <v>6</v>
      </c>
      <c r="C35" s="26" t="s">
        <v>7</v>
      </c>
      <c r="D35" s="26" t="s">
        <v>8</v>
      </c>
      <c r="E35" s="26" t="s">
        <v>9</v>
      </c>
      <c r="F35" s="265"/>
      <c r="G35" s="265"/>
      <c r="H35" s="26" t="s">
        <v>10</v>
      </c>
      <c r="I35" s="26" t="s">
        <v>11</v>
      </c>
      <c r="J35" s="288"/>
      <c r="K35" s="14"/>
      <c r="L35" s="14"/>
      <c r="M35" s="14"/>
      <c r="N35" s="12"/>
      <c r="O35" s="14"/>
      <c r="P35" s="14"/>
      <c r="Q35" s="14"/>
      <c r="R35" s="14"/>
      <c r="S35" s="14"/>
      <c r="T35" s="14"/>
      <c r="U35" s="14"/>
      <c r="V35" s="14"/>
      <c r="W35" s="14"/>
      <c r="X35" s="14"/>
      <c r="Y35" s="14"/>
      <c r="Z35" s="14"/>
      <c r="AA35" s="14"/>
    </row>
    <row r="36" spans="1:27" ht="13.5" thickBot="1" x14ac:dyDescent="0.25">
      <c r="A36" s="12"/>
      <c r="B36" s="28"/>
      <c r="C36" s="28"/>
      <c r="D36" s="28"/>
      <c r="E36" s="28"/>
      <c r="F36" s="28"/>
      <c r="G36" s="28"/>
      <c r="H36" s="28"/>
      <c r="I36" s="31"/>
      <c r="J36" s="37">
        <f>SUM(B36:H36)</f>
        <v>0</v>
      </c>
      <c r="K36" s="14"/>
      <c r="L36" s="14"/>
      <c r="M36" s="14"/>
      <c r="N36" s="12"/>
      <c r="O36" s="14"/>
      <c r="P36" s="14"/>
      <c r="Q36" s="14"/>
      <c r="R36" s="14"/>
      <c r="S36" s="14"/>
      <c r="T36" s="14"/>
      <c r="U36" s="14"/>
      <c r="V36" s="14"/>
      <c r="W36" s="14"/>
      <c r="X36" s="14"/>
      <c r="Y36" s="14"/>
      <c r="Z36" s="14"/>
      <c r="AA36" s="14"/>
    </row>
    <row r="37" spans="1:27" ht="12.75" x14ac:dyDescent="0.2">
      <c r="A37" s="12"/>
      <c r="B37" s="34"/>
      <c r="C37" s="34"/>
      <c r="D37" s="34"/>
      <c r="E37" s="35"/>
      <c r="F37" s="35"/>
      <c r="G37" s="34"/>
      <c r="H37" s="36"/>
      <c r="I37" s="34"/>
      <c r="J37" s="14"/>
      <c r="K37" s="14"/>
      <c r="L37" s="14"/>
      <c r="M37" s="14"/>
      <c r="N37" s="12"/>
      <c r="O37" s="14"/>
      <c r="P37" s="14"/>
      <c r="Q37" s="14"/>
      <c r="R37" s="14"/>
      <c r="S37" s="14"/>
      <c r="T37" s="14"/>
      <c r="U37" s="14"/>
      <c r="V37" s="14"/>
      <c r="W37" s="14"/>
      <c r="X37" s="14"/>
      <c r="Y37" s="14"/>
      <c r="Z37" s="14"/>
      <c r="AA37" s="14"/>
    </row>
    <row r="38" spans="1:27" ht="13.5" thickBot="1" x14ac:dyDescent="0.25">
      <c r="A38" s="12"/>
      <c r="B38" s="34"/>
      <c r="C38" s="34"/>
      <c r="D38" s="34"/>
      <c r="E38" s="35"/>
      <c r="F38" s="35"/>
      <c r="G38" s="34"/>
      <c r="H38" s="36"/>
      <c r="I38" s="34"/>
      <c r="J38" s="14"/>
      <c r="K38" s="14"/>
      <c r="L38" s="14"/>
      <c r="M38" s="14"/>
      <c r="N38" s="12"/>
      <c r="O38" s="14"/>
      <c r="P38" s="14"/>
      <c r="Q38" s="14"/>
      <c r="R38" s="14"/>
      <c r="S38" s="14"/>
      <c r="T38" s="14"/>
      <c r="U38" s="14"/>
      <c r="V38" s="14"/>
      <c r="W38" s="14"/>
      <c r="X38" s="14"/>
      <c r="Y38" s="14"/>
      <c r="Z38" s="14"/>
      <c r="AA38" s="14"/>
    </row>
    <row r="39" spans="1:27" ht="12.75" customHeight="1" x14ac:dyDescent="0.2">
      <c r="A39" s="12"/>
      <c r="B39" s="266" t="s">
        <v>12</v>
      </c>
      <c r="C39" s="267"/>
      <c r="D39" s="267"/>
      <c r="E39" s="267"/>
      <c r="F39" s="267"/>
      <c r="G39" s="267"/>
      <c r="H39" s="267"/>
      <c r="I39" s="267"/>
      <c r="J39" s="268"/>
      <c r="K39" s="14"/>
      <c r="L39" s="14"/>
      <c r="M39" s="14"/>
      <c r="N39" s="12"/>
      <c r="O39" s="14"/>
      <c r="P39" s="14"/>
      <c r="Q39" s="14"/>
      <c r="R39" s="14"/>
      <c r="S39" s="14"/>
      <c r="T39" s="14"/>
      <c r="U39" s="14"/>
      <c r="V39" s="14"/>
      <c r="W39" s="14"/>
      <c r="X39" s="14"/>
      <c r="Y39" s="14"/>
      <c r="Z39" s="14"/>
      <c r="AA39" s="14"/>
    </row>
    <row r="40" spans="1:27" ht="12.75" x14ac:dyDescent="0.2">
      <c r="A40" s="12"/>
      <c r="B40" s="274" t="s">
        <v>1</v>
      </c>
      <c r="C40" s="275"/>
      <c r="D40" s="275"/>
      <c r="E40" s="271"/>
      <c r="F40" s="269" t="s">
        <v>2</v>
      </c>
      <c r="G40" s="269" t="s">
        <v>13</v>
      </c>
      <c r="H40" s="270" t="s">
        <v>4</v>
      </c>
      <c r="I40" s="271"/>
      <c r="J40" s="286" t="s">
        <v>5</v>
      </c>
      <c r="K40" s="14"/>
      <c r="L40" s="14"/>
      <c r="M40" s="14"/>
      <c r="N40" s="12"/>
      <c r="O40" s="14"/>
      <c r="P40" s="14"/>
      <c r="Q40" s="14"/>
      <c r="R40" s="14"/>
      <c r="S40" s="14"/>
      <c r="T40" s="14"/>
      <c r="U40" s="14"/>
      <c r="V40" s="14"/>
      <c r="W40" s="14"/>
      <c r="X40" s="14"/>
      <c r="Y40" s="14"/>
      <c r="Z40" s="14"/>
      <c r="AA40" s="14"/>
    </row>
    <row r="41" spans="1:27" ht="12.75" x14ac:dyDescent="0.2">
      <c r="A41" s="12"/>
      <c r="B41" s="276"/>
      <c r="C41" s="277"/>
      <c r="D41" s="277"/>
      <c r="E41" s="278"/>
      <c r="F41" s="264"/>
      <c r="G41" s="264"/>
      <c r="H41" s="272"/>
      <c r="I41" s="273"/>
      <c r="J41" s="287"/>
      <c r="K41" s="14"/>
      <c r="L41" s="14"/>
      <c r="M41" s="14"/>
      <c r="N41" s="12"/>
      <c r="O41" s="14"/>
      <c r="P41" s="14"/>
      <c r="Q41" s="14"/>
      <c r="R41" s="14"/>
      <c r="S41" s="14"/>
      <c r="T41" s="14"/>
      <c r="U41" s="14"/>
      <c r="V41" s="14"/>
      <c r="W41" s="14"/>
      <c r="X41" s="14"/>
      <c r="Y41" s="14"/>
      <c r="Z41" s="14"/>
      <c r="AA41" s="14"/>
    </row>
    <row r="42" spans="1:27" ht="39" thickBot="1" x14ac:dyDescent="0.25">
      <c r="A42" s="12"/>
      <c r="B42" s="25" t="s">
        <v>6</v>
      </c>
      <c r="C42" s="26" t="s">
        <v>7</v>
      </c>
      <c r="D42" s="26" t="s">
        <v>8</v>
      </c>
      <c r="E42" s="26" t="s">
        <v>9</v>
      </c>
      <c r="F42" s="265"/>
      <c r="G42" s="265"/>
      <c r="H42" s="262" t="s">
        <v>10</v>
      </c>
      <c r="I42" s="263"/>
      <c r="J42" s="288"/>
      <c r="K42" s="14"/>
      <c r="L42" s="14"/>
      <c r="M42" s="14"/>
      <c r="N42" s="12"/>
      <c r="O42" s="14"/>
      <c r="P42" s="14"/>
      <c r="Q42" s="14"/>
      <c r="R42" s="14"/>
      <c r="S42" s="14"/>
      <c r="T42" s="14"/>
      <c r="U42" s="14"/>
      <c r="V42" s="14"/>
      <c r="W42" s="14"/>
      <c r="X42" s="14"/>
      <c r="Y42" s="14"/>
      <c r="Z42" s="14"/>
      <c r="AA42" s="14"/>
    </row>
    <row r="43" spans="1:27" ht="13.5" thickBot="1" x14ac:dyDescent="0.25">
      <c r="A43" s="12"/>
      <c r="B43" s="32">
        <f>B36*1*0.4*0.55*0.6*16/12</f>
        <v>0</v>
      </c>
      <c r="C43" s="33">
        <f>C36*1*0.17*0.55*0.6*16/12</f>
        <v>0</v>
      </c>
      <c r="D43" s="33">
        <f>D36*1*0.15*0.55*0.6*16/12</f>
        <v>0</v>
      </c>
      <c r="E43" s="33">
        <f>E36*1*0.3*0.55*0.6*16/12</f>
        <v>0</v>
      </c>
      <c r="F43" s="33">
        <f>F36*1*0.2*0.55*0.6*16/12</f>
        <v>0</v>
      </c>
      <c r="G43" s="33">
        <f>G36*1*0.175*0.55*0.6*16/12</f>
        <v>0</v>
      </c>
      <c r="H43" s="284">
        <f>H36*1*0.04*0.55*0.6*16/12</f>
        <v>0</v>
      </c>
      <c r="I43" s="285"/>
      <c r="J43" s="37">
        <f>SUM(B43:H43)</f>
        <v>0</v>
      </c>
      <c r="K43" s="14"/>
      <c r="L43" s="14"/>
      <c r="M43" s="14"/>
      <c r="N43" s="12"/>
      <c r="O43" s="14"/>
      <c r="P43" s="14"/>
      <c r="Q43" s="14"/>
      <c r="R43" s="14"/>
      <c r="S43" s="14"/>
      <c r="T43" s="14"/>
      <c r="U43" s="14"/>
      <c r="V43" s="14"/>
      <c r="W43" s="14"/>
      <c r="X43" s="14"/>
      <c r="Y43" s="14"/>
      <c r="Z43" s="14"/>
      <c r="AA43" s="14"/>
    </row>
    <row r="44" spans="1:27" ht="14.1" customHeight="1" thickBot="1" x14ac:dyDescent="0.25">
      <c r="A44" s="12"/>
      <c r="B44" s="14"/>
      <c r="C44" s="107"/>
      <c r="D44" s="41"/>
      <c r="E44" s="14"/>
      <c r="F44" s="14"/>
      <c r="G44" s="14"/>
      <c r="H44" s="41"/>
      <c r="I44" s="14"/>
      <c r="J44" s="14"/>
      <c r="K44" s="14"/>
      <c r="L44" s="14"/>
      <c r="M44" s="14"/>
      <c r="N44" s="12"/>
      <c r="O44" s="14"/>
      <c r="P44" s="14"/>
      <c r="Q44" s="14"/>
      <c r="R44" s="14"/>
      <c r="S44" s="14"/>
      <c r="T44" s="14"/>
    </row>
    <row r="45" spans="1:27" ht="14.1" customHeight="1" thickBot="1" x14ac:dyDescent="0.25">
      <c r="A45" s="12"/>
      <c r="B45" s="44" t="s">
        <v>35</v>
      </c>
      <c r="C45" s="102">
        <f>(J43/0.000716)/0.6</f>
        <v>0</v>
      </c>
      <c r="D45" s="41"/>
      <c r="E45" s="44" t="s">
        <v>130</v>
      </c>
      <c r="F45" s="14"/>
      <c r="G45" s="14"/>
      <c r="H45" s="41"/>
      <c r="I45" s="14"/>
      <c r="J45" s="14"/>
      <c r="K45" s="14"/>
      <c r="L45" s="14"/>
      <c r="M45" s="14"/>
      <c r="N45" s="12"/>
      <c r="O45" s="14"/>
      <c r="P45" s="14"/>
      <c r="Q45" s="14"/>
      <c r="R45" s="14"/>
      <c r="S45" s="14"/>
      <c r="T45" s="14"/>
    </row>
    <row r="46" spans="1:27" ht="14.1" customHeight="1" x14ac:dyDescent="0.2">
      <c r="A46" s="12"/>
      <c r="B46" s="44"/>
      <c r="C46" s="43"/>
      <c r="D46" s="41"/>
      <c r="G46" s="14"/>
      <c r="H46" s="41"/>
      <c r="I46" s="14"/>
      <c r="J46" s="14"/>
      <c r="K46" s="14"/>
      <c r="L46" s="14"/>
      <c r="M46" s="14"/>
      <c r="N46" s="12"/>
      <c r="O46" s="14"/>
      <c r="P46" s="14"/>
      <c r="Q46" s="14"/>
      <c r="R46" s="14"/>
      <c r="S46" s="14"/>
      <c r="T46" s="14"/>
    </row>
    <row r="47" spans="1:27" ht="14.1" customHeight="1" x14ac:dyDescent="0.2">
      <c r="A47" s="12"/>
      <c r="B47" s="44"/>
      <c r="C47" s="43"/>
      <c r="D47" s="41"/>
      <c r="E47" s="191" t="s">
        <v>131</v>
      </c>
      <c r="F47" s="191" t="s">
        <v>127</v>
      </c>
      <c r="G47" s="14"/>
      <c r="H47" s="41"/>
      <c r="I47" s="14"/>
      <c r="J47" s="14"/>
      <c r="K47" s="14"/>
      <c r="L47" s="14"/>
      <c r="M47" s="14"/>
      <c r="N47" s="12"/>
      <c r="O47" s="14"/>
      <c r="P47" s="14"/>
      <c r="Q47" s="14"/>
      <c r="R47" s="14"/>
      <c r="S47" s="14"/>
      <c r="T47" s="14"/>
    </row>
    <row r="48" spans="1:27" ht="14.1" customHeight="1" x14ac:dyDescent="0.2">
      <c r="A48" s="12"/>
      <c r="B48" s="44"/>
      <c r="C48" s="43"/>
      <c r="D48" s="41"/>
      <c r="E48" s="225">
        <f>J36</f>
        <v>0</v>
      </c>
      <c r="F48" s="205">
        <f>E48*F49/1000</f>
        <v>0</v>
      </c>
      <c r="G48" s="14"/>
      <c r="H48" s="41"/>
      <c r="I48" s="14"/>
      <c r="J48" s="14"/>
      <c r="K48" s="14"/>
      <c r="L48" s="14"/>
      <c r="M48" s="14"/>
      <c r="N48" s="12"/>
      <c r="O48" s="14"/>
      <c r="P48" s="14"/>
      <c r="Q48" s="14"/>
      <c r="R48" s="14"/>
      <c r="S48" s="14"/>
      <c r="T48" s="14"/>
    </row>
    <row r="49" spans="1:20" ht="14.1" customHeight="1" x14ac:dyDescent="0.2">
      <c r="A49" s="12"/>
      <c r="B49" s="44"/>
      <c r="C49" s="43"/>
      <c r="D49" s="41"/>
      <c r="E49" s="226" t="s">
        <v>122</v>
      </c>
      <c r="F49" s="252">
        <v>0.8</v>
      </c>
      <c r="G49" s="14"/>
      <c r="H49" s="41"/>
      <c r="I49" s="14"/>
      <c r="J49" s="14"/>
      <c r="K49" s="14"/>
      <c r="L49" s="14"/>
      <c r="M49" s="14"/>
      <c r="N49" s="12"/>
      <c r="O49" s="14"/>
      <c r="P49" s="14"/>
      <c r="Q49" s="14"/>
      <c r="R49" s="14"/>
      <c r="S49" s="14"/>
      <c r="T49" s="14"/>
    </row>
    <row r="50" spans="1:20" ht="14.1" customHeight="1" x14ac:dyDescent="0.2">
      <c r="A50" s="12"/>
      <c r="B50" s="44"/>
      <c r="C50" s="43"/>
      <c r="D50" s="41"/>
      <c r="E50" s="14"/>
      <c r="F50" s="14"/>
      <c r="G50" s="14"/>
      <c r="H50" s="41"/>
      <c r="I50" s="14"/>
      <c r="J50" s="14"/>
      <c r="K50" s="14"/>
      <c r="L50" s="14"/>
      <c r="M50" s="14"/>
      <c r="N50" s="12"/>
      <c r="O50" s="14"/>
      <c r="P50" s="14"/>
      <c r="Q50" s="14"/>
      <c r="R50" s="14"/>
      <c r="S50" s="14"/>
      <c r="T50" s="14"/>
    </row>
    <row r="51" spans="1:20" ht="14.1" customHeight="1" thickBot="1" x14ac:dyDescent="0.25">
      <c r="A51" s="12"/>
      <c r="B51" s="44" t="s">
        <v>112</v>
      </c>
      <c r="C51" s="42"/>
      <c r="D51" s="41"/>
      <c r="E51" s="14"/>
      <c r="F51" s="14"/>
      <c r="G51" s="14"/>
      <c r="H51" s="41"/>
      <c r="I51" s="14"/>
      <c r="J51" s="14"/>
      <c r="K51" s="14"/>
      <c r="L51" s="14"/>
      <c r="M51" s="14"/>
      <c r="N51" s="12"/>
      <c r="O51" s="14"/>
      <c r="P51" s="14"/>
      <c r="Q51" s="14"/>
      <c r="R51" s="14"/>
      <c r="S51" s="14"/>
      <c r="T51" s="14"/>
    </row>
    <row r="52" spans="1:20" ht="14.1" customHeight="1" thickBot="1" x14ac:dyDescent="0.25">
      <c r="A52" s="12"/>
      <c r="B52" s="42"/>
      <c r="C52" s="62" t="s">
        <v>34</v>
      </c>
      <c r="D52" s="41"/>
      <c r="E52" s="14"/>
      <c r="F52" s="14"/>
      <c r="G52" s="14"/>
      <c r="H52" s="41"/>
      <c r="I52" s="14"/>
      <c r="J52" s="14"/>
      <c r="K52" s="14"/>
      <c r="L52" s="14"/>
      <c r="M52" s="14"/>
      <c r="N52" s="12"/>
      <c r="O52" s="14"/>
      <c r="P52" s="14"/>
      <c r="Q52" s="14"/>
      <c r="R52" s="14"/>
      <c r="S52" s="14"/>
      <c r="T52" s="14"/>
    </row>
    <row r="53" spans="1:20" ht="14.1" customHeight="1" x14ac:dyDescent="0.2">
      <c r="A53" s="12"/>
      <c r="B53" s="46" t="s">
        <v>17</v>
      </c>
      <c r="C53" s="124">
        <v>0</v>
      </c>
      <c r="D53" s="41"/>
      <c r="E53" s="14"/>
      <c r="F53" s="14"/>
      <c r="G53" s="14"/>
      <c r="H53" s="41"/>
      <c r="I53" s="14"/>
      <c r="J53" s="14"/>
      <c r="K53" s="14"/>
      <c r="L53" s="14"/>
      <c r="M53" s="14"/>
      <c r="N53" s="12"/>
      <c r="O53" s="14"/>
      <c r="P53" s="14"/>
      <c r="Q53" s="14"/>
      <c r="R53" s="14"/>
      <c r="S53" s="14"/>
      <c r="T53" s="14"/>
    </row>
    <row r="54" spans="1:20" ht="14.1" customHeight="1" x14ac:dyDescent="0.2">
      <c r="A54" s="12"/>
      <c r="B54" s="50" t="s">
        <v>19</v>
      </c>
      <c r="C54" s="125">
        <v>0</v>
      </c>
      <c r="D54" s="41"/>
      <c r="E54" s="14"/>
      <c r="F54" s="14"/>
      <c r="G54" s="14"/>
      <c r="H54" s="41"/>
      <c r="I54" s="14"/>
      <c r="J54" s="14"/>
      <c r="K54" s="14"/>
      <c r="L54" s="14"/>
      <c r="M54" s="14"/>
      <c r="N54" s="12"/>
      <c r="O54" s="14"/>
      <c r="P54" s="14"/>
      <c r="Q54" s="14"/>
      <c r="R54" s="14"/>
      <c r="S54" s="14"/>
      <c r="T54" s="14"/>
    </row>
    <row r="55" spans="1:20" ht="14.1" customHeight="1" x14ac:dyDescent="0.2">
      <c r="A55" s="12"/>
      <c r="B55" s="50" t="s">
        <v>21</v>
      </c>
      <c r="C55" s="125">
        <v>0</v>
      </c>
      <c r="D55" s="41"/>
      <c r="E55" s="14"/>
      <c r="F55" s="14"/>
      <c r="G55" s="14"/>
      <c r="H55" s="41"/>
      <c r="I55" s="14"/>
      <c r="J55" s="14"/>
      <c r="K55" s="14"/>
      <c r="L55" s="14"/>
      <c r="M55" s="14"/>
      <c r="N55" s="12"/>
      <c r="O55" s="14"/>
      <c r="P55" s="14"/>
      <c r="Q55" s="14"/>
      <c r="R55" s="14"/>
      <c r="S55" s="14"/>
      <c r="T55" s="14"/>
    </row>
    <row r="56" spans="1:20" ht="14.1" customHeight="1" thickBot="1" x14ac:dyDescent="0.25">
      <c r="A56" s="12"/>
      <c r="B56" s="54" t="s">
        <v>23</v>
      </c>
      <c r="C56" s="126">
        <v>0</v>
      </c>
      <c r="D56" s="41"/>
      <c r="E56" s="14"/>
      <c r="F56" s="14"/>
      <c r="G56" s="14"/>
      <c r="H56" s="41"/>
      <c r="I56" s="14"/>
      <c r="J56" s="14"/>
      <c r="K56" s="14"/>
      <c r="L56" s="14"/>
      <c r="M56" s="14"/>
      <c r="N56" s="12"/>
      <c r="O56" s="14"/>
      <c r="P56" s="14"/>
      <c r="Q56" s="14"/>
      <c r="R56" s="14"/>
      <c r="S56" s="14"/>
      <c r="T56" s="14"/>
    </row>
    <row r="57" spans="1:20" ht="14.1" customHeight="1" thickBot="1" x14ac:dyDescent="0.25">
      <c r="A57" s="12"/>
      <c r="B57" s="81" t="s">
        <v>5</v>
      </c>
      <c r="C57" s="127">
        <f>SUM(C53:C56)</f>
        <v>0</v>
      </c>
      <c r="D57" s="61"/>
      <c r="E57" s="14"/>
      <c r="F57" s="14"/>
      <c r="G57" s="14"/>
      <c r="H57" s="14"/>
      <c r="I57" s="14"/>
      <c r="J57" s="14"/>
      <c r="K57" s="14"/>
      <c r="L57" s="14"/>
      <c r="M57" s="14"/>
      <c r="N57" s="12"/>
      <c r="O57" s="14"/>
      <c r="P57" s="14"/>
      <c r="Q57" s="14"/>
      <c r="R57" s="14"/>
      <c r="S57" s="14"/>
      <c r="T57" s="14"/>
    </row>
    <row r="58" spans="1:20" ht="14.1" customHeight="1" x14ac:dyDescent="0.2">
      <c r="A58" s="12"/>
      <c r="B58" s="89"/>
      <c r="C58" s="97"/>
      <c r="D58" s="61"/>
      <c r="E58" s="14"/>
      <c r="F58" s="14"/>
      <c r="G58" s="14"/>
      <c r="H58" s="14"/>
      <c r="I58" s="14"/>
      <c r="J58" s="14"/>
      <c r="K58" s="14"/>
      <c r="L58" s="14"/>
      <c r="M58" s="14"/>
      <c r="N58" s="12"/>
      <c r="O58" s="14"/>
      <c r="P58" s="14"/>
      <c r="Q58" s="14"/>
      <c r="R58" s="14"/>
      <c r="S58" s="14"/>
      <c r="T58" s="14"/>
    </row>
    <row r="59" spans="1:20" ht="14.1" customHeight="1" thickBot="1" x14ac:dyDescent="0.25">
      <c r="A59" s="12"/>
      <c r="B59" s="44" t="s">
        <v>36</v>
      </c>
      <c r="C59" s="42"/>
      <c r="D59" s="42"/>
      <c r="E59" s="42"/>
      <c r="F59" s="42"/>
      <c r="G59" s="42"/>
      <c r="N59" s="12"/>
      <c r="O59" s="14"/>
      <c r="P59" s="14"/>
      <c r="Q59" s="14"/>
      <c r="R59" s="14"/>
      <c r="S59" s="14"/>
      <c r="T59" s="14"/>
    </row>
    <row r="60" spans="1:20" ht="14.1" customHeight="1" thickBot="1" x14ac:dyDescent="0.25">
      <c r="A60" s="12"/>
      <c r="B60" s="42"/>
      <c r="C60" s="23" t="s">
        <v>26</v>
      </c>
      <c r="D60" s="18" t="s">
        <v>27</v>
      </c>
      <c r="E60" s="24" t="s">
        <v>28</v>
      </c>
      <c r="F60" s="42"/>
      <c r="G60" s="42"/>
      <c r="N60" s="12"/>
      <c r="O60" s="14"/>
      <c r="P60" s="14"/>
      <c r="Q60" s="14"/>
      <c r="R60" s="14"/>
      <c r="S60" s="14"/>
      <c r="T60" s="14"/>
    </row>
    <row r="61" spans="1:20" ht="14.1" customHeight="1" x14ac:dyDescent="0.2">
      <c r="A61" s="12"/>
      <c r="B61" s="46" t="s">
        <v>17</v>
      </c>
      <c r="C61" s="63">
        <f>$C$45*C53/100</f>
        <v>0</v>
      </c>
      <c r="D61" s="159">
        <f>C61*1.215/1000</f>
        <v>0</v>
      </c>
      <c r="E61" s="65">
        <f>D61*17.739</f>
        <v>0</v>
      </c>
      <c r="F61" s="42"/>
      <c r="G61" s="42"/>
      <c r="N61" s="12"/>
      <c r="O61" s="14"/>
      <c r="P61" s="14"/>
      <c r="Q61" s="14"/>
      <c r="R61" s="14"/>
      <c r="S61" s="14"/>
      <c r="T61" s="14"/>
    </row>
    <row r="62" spans="1:20" ht="14.1" customHeight="1" x14ac:dyDescent="0.2">
      <c r="A62" s="12"/>
      <c r="B62" s="50" t="s">
        <v>19</v>
      </c>
      <c r="C62" s="69">
        <f>$C$45*C54/100</f>
        <v>0</v>
      </c>
      <c r="D62" s="160">
        <f>C62*1.215/1000</f>
        <v>0</v>
      </c>
      <c r="E62" s="71">
        <f>D62*17.739</f>
        <v>0</v>
      </c>
      <c r="F62" s="42"/>
      <c r="G62" s="42"/>
      <c r="N62" s="12"/>
      <c r="O62" s="14"/>
      <c r="P62" s="14"/>
      <c r="Q62" s="14"/>
      <c r="R62" s="14"/>
      <c r="S62" s="14"/>
      <c r="T62" s="14"/>
    </row>
    <row r="63" spans="1:20" ht="14.1" customHeight="1" x14ac:dyDescent="0.2">
      <c r="A63" s="12"/>
      <c r="B63" s="50" t="s">
        <v>21</v>
      </c>
      <c r="C63" s="69">
        <f>$C$45*C55/100</f>
        <v>0</v>
      </c>
      <c r="D63" s="160">
        <f>C63*1.215/1000</f>
        <v>0</v>
      </c>
      <c r="E63" s="71">
        <f>D63*17.739</f>
        <v>0</v>
      </c>
      <c r="F63" s="42"/>
      <c r="G63" s="42"/>
      <c r="N63" s="12"/>
      <c r="O63" s="14"/>
      <c r="P63" s="14"/>
      <c r="Q63" s="14"/>
      <c r="R63" s="14"/>
      <c r="S63" s="14"/>
      <c r="T63" s="14"/>
    </row>
    <row r="64" spans="1:20" ht="14.1" customHeight="1" thickBot="1" x14ac:dyDescent="0.25">
      <c r="A64" s="12"/>
      <c r="B64" s="54" t="s">
        <v>23</v>
      </c>
      <c r="C64" s="75">
        <f>$C$45*C56/100</f>
        <v>0</v>
      </c>
      <c r="D64" s="161">
        <f>C64*1.215/1000</f>
        <v>0</v>
      </c>
      <c r="E64" s="77">
        <f>D64*17.739</f>
        <v>0</v>
      </c>
      <c r="F64" s="42"/>
      <c r="G64" s="42"/>
      <c r="N64" s="12"/>
      <c r="O64" s="14"/>
      <c r="P64" s="14"/>
      <c r="Q64" s="14"/>
      <c r="R64" s="14"/>
      <c r="S64" s="14"/>
      <c r="T64" s="14"/>
    </row>
    <row r="65" spans="1:20" ht="14.1" customHeight="1" thickBot="1" x14ac:dyDescent="0.25">
      <c r="A65" s="12"/>
      <c r="B65" s="81" t="s">
        <v>5</v>
      </c>
      <c r="C65" s="82">
        <f>SUM(C61:C64)</f>
        <v>0</v>
      </c>
      <c r="D65" s="83">
        <f>SUM(D61:D64)</f>
        <v>0</v>
      </c>
      <c r="E65" s="84">
        <f>SUM(E61:E64)</f>
        <v>0</v>
      </c>
      <c r="F65" s="42"/>
      <c r="G65" s="42"/>
      <c r="H65" s="42"/>
      <c r="I65" s="59"/>
      <c r="J65" s="59"/>
      <c r="K65" s="59"/>
      <c r="L65" s="59"/>
      <c r="M65" s="59"/>
      <c r="N65" s="176"/>
      <c r="O65" s="59"/>
      <c r="P65" s="14"/>
      <c r="Q65" s="14"/>
      <c r="R65" s="14"/>
      <c r="S65" s="14"/>
      <c r="T65" s="14"/>
    </row>
    <row r="66" spans="1:20" ht="14.1" customHeight="1" x14ac:dyDescent="0.2">
      <c r="A66" s="12"/>
      <c r="B66" s="42"/>
      <c r="C66" s="42"/>
      <c r="D66" s="42"/>
      <c r="E66" s="42"/>
      <c r="F66" s="42"/>
      <c r="G66" s="42"/>
      <c r="H66" s="42"/>
      <c r="I66" s="42"/>
      <c r="J66" s="42"/>
      <c r="K66" s="42"/>
      <c r="L66" s="42"/>
      <c r="M66" s="42"/>
      <c r="N66" s="169"/>
      <c r="O66" s="42"/>
      <c r="P66" s="14"/>
      <c r="Q66" s="14"/>
      <c r="R66" s="14"/>
      <c r="S66" s="14"/>
      <c r="T66" s="14"/>
    </row>
    <row r="67" spans="1:20" ht="14.1" customHeight="1" thickBot="1" x14ac:dyDescent="0.25">
      <c r="A67" s="12"/>
      <c r="B67" s="44" t="s">
        <v>105</v>
      </c>
      <c r="C67" s="42"/>
      <c r="D67" s="42"/>
      <c r="E67" s="42"/>
      <c r="F67" s="42"/>
      <c r="G67" s="42"/>
      <c r="H67" s="44" t="s">
        <v>14</v>
      </c>
      <c r="I67" s="42"/>
      <c r="J67" s="42"/>
      <c r="K67" s="42"/>
      <c r="L67" s="42"/>
      <c r="M67" s="42"/>
      <c r="N67" s="169"/>
      <c r="O67" s="42"/>
      <c r="P67" s="14"/>
      <c r="Q67" s="14"/>
      <c r="R67" s="14"/>
      <c r="S67" s="14"/>
      <c r="T67" s="14"/>
    </row>
    <row r="68" spans="1:20" ht="14.1" customHeight="1" thickBot="1" x14ac:dyDescent="0.25">
      <c r="A68" s="12"/>
      <c r="B68" s="42"/>
      <c r="C68" s="23" t="s">
        <v>26</v>
      </c>
      <c r="D68" s="18" t="s">
        <v>27</v>
      </c>
      <c r="E68" s="24" t="s">
        <v>28</v>
      </c>
      <c r="F68" s="42"/>
      <c r="G68" s="42"/>
      <c r="H68" s="42"/>
      <c r="I68" s="17" t="s">
        <v>15</v>
      </c>
      <c r="J68" s="19" t="s">
        <v>16</v>
      </c>
      <c r="N68" s="12"/>
      <c r="O68" s="14"/>
      <c r="P68" s="14"/>
      <c r="Q68" s="14"/>
    </row>
    <row r="69" spans="1:20" ht="14.1" customHeight="1" x14ac:dyDescent="0.2">
      <c r="A69" s="12"/>
      <c r="B69" s="46" t="s">
        <v>17</v>
      </c>
      <c r="C69" s="63">
        <f>C61*60/100</f>
        <v>0</v>
      </c>
      <c r="D69" s="159">
        <f>C69*0.716/1000</f>
        <v>0</v>
      </c>
      <c r="E69" s="65">
        <f>D69*50.18</f>
        <v>0</v>
      </c>
      <c r="F69" s="42"/>
      <c r="G69" s="42"/>
      <c r="H69" s="177" t="s">
        <v>17</v>
      </c>
      <c r="I69" s="47">
        <v>8000</v>
      </c>
      <c r="J69" s="49">
        <v>90</v>
      </c>
      <c r="N69" s="12"/>
      <c r="O69" s="14"/>
      <c r="P69" s="14"/>
      <c r="Q69" s="14"/>
    </row>
    <row r="70" spans="1:20" ht="14.1" customHeight="1" x14ac:dyDescent="0.2">
      <c r="A70" s="12"/>
      <c r="B70" s="50" t="s">
        <v>19</v>
      </c>
      <c r="C70" s="69">
        <f>C62*60/100</f>
        <v>0</v>
      </c>
      <c r="D70" s="160">
        <f>C70*0.716/1000</f>
        <v>0</v>
      </c>
      <c r="E70" s="71">
        <f>D70*50.18</f>
        <v>0</v>
      </c>
      <c r="F70" s="42"/>
      <c r="G70" s="42"/>
      <c r="H70" s="178" t="s">
        <v>19</v>
      </c>
      <c r="I70" s="51">
        <v>20000</v>
      </c>
      <c r="J70" s="53">
        <v>90</v>
      </c>
      <c r="N70" s="12"/>
      <c r="O70" s="14"/>
      <c r="P70" s="14"/>
      <c r="Q70" s="14"/>
    </row>
    <row r="71" spans="1:20" ht="14.1" customHeight="1" x14ac:dyDescent="0.2">
      <c r="A71" s="12"/>
      <c r="B71" s="50" t="s">
        <v>21</v>
      </c>
      <c r="C71" s="69">
        <f>C63*60/100</f>
        <v>0</v>
      </c>
      <c r="D71" s="160">
        <f>C71*0.716/1000</f>
        <v>0</v>
      </c>
      <c r="E71" s="71">
        <f>D71*50.18</f>
        <v>0</v>
      </c>
      <c r="F71" s="42"/>
      <c r="G71" s="42"/>
      <c r="H71" s="178" t="s">
        <v>21</v>
      </c>
      <c r="I71" s="51">
        <v>28000</v>
      </c>
      <c r="J71" s="53">
        <v>90</v>
      </c>
      <c r="N71" s="12"/>
      <c r="O71" s="14"/>
      <c r="P71" s="14"/>
      <c r="Q71" s="14"/>
    </row>
    <row r="72" spans="1:20" ht="14.1" customHeight="1" thickBot="1" x14ac:dyDescent="0.25">
      <c r="A72" s="12"/>
      <c r="B72" s="54" t="s">
        <v>23</v>
      </c>
      <c r="C72" s="75">
        <f>C64*60/100</f>
        <v>0</v>
      </c>
      <c r="D72" s="161">
        <f>C72*0.716/1000</f>
        <v>0</v>
      </c>
      <c r="E72" s="77">
        <f>D72*50.18</f>
        <v>0</v>
      </c>
      <c r="F72" s="42"/>
      <c r="G72" s="42"/>
      <c r="H72" s="179" t="s">
        <v>23</v>
      </c>
      <c r="I72" s="55">
        <v>56000</v>
      </c>
      <c r="J72" s="57">
        <v>90</v>
      </c>
      <c r="N72" s="12"/>
      <c r="O72" s="14"/>
      <c r="P72" s="14"/>
      <c r="Q72" s="14"/>
    </row>
    <row r="73" spans="1:20" ht="14.1" customHeight="1" thickBot="1" x14ac:dyDescent="0.25">
      <c r="A73" s="12"/>
      <c r="B73" s="81" t="s">
        <v>5</v>
      </c>
      <c r="C73" s="82">
        <f>SUM(C69:C72)</f>
        <v>0</v>
      </c>
      <c r="D73" s="83">
        <f>SUM(D69:D72)</f>
        <v>0</v>
      </c>
      <c r="E73" s="84">
        <f>SUM(E69:E72)</f>
        <v>0</v>
      </c>
      <c r="F73" s="42"/>
      <c r="G73" s="42"/>
      <c r="N73" s="12"/>
      <c r="O73" s="14"/>
      <c r="P73" s="14"/>
      <c r="Q73" s="14"/>
    </row>
    <row r="74" spans="1:20" ht="14.1" customHeight="1" x14ac:dyDescent="0.2">
      <c r="A74" s="169"/>
      <c r="B74" s="89"/>
      <c r="C74" s="97"/>
      <c r="D74" s="97"/>
      <c r="E74" s="97"/>
      <c r="F74" s="42"/>
      <c r="G74" s="42"/>
      <c r="H74" s="89"/>
      <c r="I74" s="90"/>
      <c r="J74" s="90"/>
      <c r="K74" s="90"/>
      <c r="L74" s="90"/>
      <c r="M74" s="90"/>
      <c r="N74" s="12"/>
      <c r="O74" s="14"/>
      <c r="P74" s="14"/>
      <c r="Q74" s="14"/>
    </row>
    <row r="75" spans="1:20" ht="14.1" customHeight="1" thickBot="1" x14ac:dyDescent="0.25">
      <c r="A75" s="169"/>
      <c r="B75" s="44" t="s">
        <v>44</v>
      </c>
      <c r="C75" s="42"/>
      <c r="D75" s="42"/>
      <c r="E75" s="42"/>
      <c r="F75" s="42"/>
      <c r="G75" s="42"/>
      <c r="H75" s="44" t="s">
        <v>45</v>
      </c>
      <c r="I75" s="42"/>
      <c r="J75" s="42"/>
      <c r="K75" s="90"/>
      <c r="L75" s="90"/>
      <c r="M75" s="42"/>
      <c r="N75" s="12"/>
      <c r="O75" s="14"/>
      <c r="P75" s="14"/>
      <c r="Q75" s="14"/>
    </row>
    <row r="76" spans="1:20" ht="14.1" customHeight="1" thickBot="1" x14ac:dyDescent="0.25">
      <c r="A76" s="169"/>
      <c r="B76" s="42"/>
      <c r="C76" s="23" t="s">
        <v>26</v>
      </c>
      <c r="D76" s="18" t="s">
        <v>27</v>
      </c>
      <c r="E76" s="24" t="s">
        <v>28</v>
      </c>
      <c r="F76" s="42"/>
      <c r="G76" s="42"/>
      <c r="H76" s="42"/>
      <c r="I76" s="17" t="s">
        <v>15</v>
      </c>
      <c r="J76" s="18" t="s">
        <v>16</v>
      </c>
      <c r="K76" s="19" t="s">
        <v>46</v>
      </c>
      <c r="L76" s="108"/>
      <c r="M76" s="42"/>
      <c r="N76" s="12"/>
      <c r="O76" s="14"/>
      <c r="P76" s="14"/>
      <c r="Q76" s="14"/>
    </row>
    <row r="77" spans="1:20" ht="14.1" customHeight="1" x14ac:dyDescent="0.2">
      <c r="A77" s="169"/>
      <c r="B77" s="46" t="s">
        <v>19</v>
      </c>
      <c r="C77" s="109">
        <v>0</v>
      </c>
      <c r="D77" s="70">
        <f>C77*0.793/1000</f>
        <v>0</v>
      </c>
      <c r="E77" s="71">
        <f>D77*48.57</f>
        <v>0</v>
      </c>
      <c r="F77" s="42"/>
      <c r="G77" s="42"/>
      <c r="H77" s="177" t="s">
        <v>19</v>
      </c>
      <c r="I77" s="110">
        <v>0.1</v>
      </c>
      <c r="J77" s="111">
        <v>0.9</v>
      </c>
      <c r="K77" s="53">
        <v>56000</v>
      </c>
      <c r="L77" s="59"/>
      <c r="M77" s="42"/>
      <c r="N77" s="12"/>
      <c r="O77" s="14"/>
      <c r="P77" s="14"/>
      <c r="Q77" s="14"/>
    </row>
    <row r="78" spans="1:20" ht="14.1" customHeight="1" x14ac:dyDescent="0.2">
      <c r="A78" s="169"/>
      <c r="B78" s="50" t="s">
        <v>21</v>
      </c>
      <c r="C78" s="109">
        <v>0</v>
      </c>
      <c r="D78" s="70">
        <f>C78*0.793/1000</f>
        <v>0</v>
      </c>
      <c r="E78" s="71">
        <f>D78*48.57</f>
        <v>0</v>
      </c>
      <c r="F78" s="42"/>
      <c r="G78" s="42"/>
      <c r="H78" s="178" t="s">
        <v>21</v>
      </c>
      <c r="I78" s="110">
        <v>316</v>
      </c>
      <c r="J78" s="111">
        <v>1.3</v>
      </c>
      <c r="K78" s="53">
        <v>56000</v>
      </c>
      <c r="L78" s="59"/>
      <c r="M78" s="42"/>
      <c r="N78" s="12"/>
      <c r="O78" s="14"/>
      <c r="P78" s="14"/>
      <c r="Q78" s="14"/>
    </row>
    <row r="79" spans="1:20" ht="14.1" customHeight="1" thickBot="1" x14ac:dyDescent="0.25">
      <c r="A79" s="169"/>
      <c r="B79" s="54" t="s">
        <v>23</v>
      </c>
      <c r="C79" s="109">
        <v>0</v>
      </c>
      <c r="D79" s="70">
        <f>C79*0.793/1000</f>
        <v>0</v>
      </c>
      <c r="E79" s="71">
        <f>D79*48.57</f>
        <v>0</v>
      </c>
      <c r="F79" s="42"/>
      <c r="G79" s="42"/>
      <c r="H79" s="179" t="s">
        <v>23</v>
      </c>
      <c r="I79" s="112">
        <v>4</v>
      </c>
      <c r="J79" s="113">
        <v>1.3</v>
      </c>
      <c r="K79" s="57">
        <v>56000</v>
      </c>
      <c r="L79" s="59"/>
      <c r="M79" s="42"/>
      <c r="N79" s="12"/>
      <c r="O79" s="14"/>
      <c r="P79" s="14"/>
      <c r="Q79" s="14"/>
    </row>
    <row r="80" spans="1:20" ht="14.1" customHeight="1" thickBot="1" x14ac:dyDescent="0.25">
      <c r="A80" s="169"/>
      <c r="B80" s="81" t="s">
        <v>5</v>
      </c>
      <c r="C80" s="82">
        <f>SUM(C77:C79)</f>
        <v>0</v>
      </c>
      <c r="D80" s="83">
        <f>SUM(D77:D79)</f>
        <v>0</v>
      </c>
      <c r="E80" s="84">
        <f>SUM(E77:E79)</f>
        <v>0</v>
      </c>
      <c r="F80" s="42"/>
      <c r="G80" s="42"/>
      <c r="H80" s="89"/>
      <c r="I80" s="90"/>
      <c r="J80" s="90"/>
      <c r="K80" s="90"/>
      <c r="L80" s="90"/>
      <c r="M80" s="42"/>
      <c r="N80" s="12"/>
      <c r="O80" s="14"/>
      <c r="P80" s="14"/>
      <c r="Q80" s="14"/>
    </row>
    <row r="81" spans="1:17" ht="14.1" customHeight="1" x14ac:dyDescent="0.2">
      <c r="A81" s="169"/>
      <c r="B81" s="89"/>
      <c r="C81" s="97"/>
      <c r="D81" s="97"/>
      <c r="E81" s="97"/>
      <c r="F81" s="42"/>
      <c r="G81" s="42"/>
      <c r="H81" s="89"/>
      <c r="I81" s="90"/>
      <c r="J81" s="90"/>
      <c r="K81" s="90"/>
      <c r="L81" s="90"/>
      <c r="M81" s="42"/>
      <c r="N81" s="12"/>
      <c r="O81" s="14"/>
      <c r="P81" s="14"/>
      <c r="Q81" s="14"/>
    </row>
    <row r="82" spans="1:17" ht="14.1" customHeight="1" thickBot="1" x14ac:dyDescent="0.25">
      <c r="A82" s="169"/>
      <c r="B82" s="44" t="s">
        <v>47</v>
      </c>
      <c r="C82" s="42"/>
      <c r="D82" s="42"/>
      <c r="E82" s="42"/>
      <c r="F82" s="42"/>
      <c r="G82" s="42"/>
      <c r="H82" s="44" t="s">
        <v>48</v>
      </c>
      <c r="I82" s="42"/>
      <c r="J82" s="42"/>
      <c r="K82" s="42"/>
      <c r="L82" s="42"/>
      <c r="M82" s="42"/>
      <c r="N82" s="12"/>
      <c r="O82" s="14"/>
      <c r="P82" s="14"/>
      <c r="Q82" s="14"/>
    </row>
    <row r="83" spans="1:17" ht="14.1" customHeight="1" thickBot="1" x14ac:dyDescent="0.25">
      <c r="A83" s="169"/>
      <c r="B83" s="42"/>
      <c r="C83" s="23" t="s">
        <v>26</v>
      </c>
      <c r="D83" s="18" t="s">
        <v>27</v>
      </c>
      <c r="E83" s="24" t="s">
        <v>28</v>
      </c>
      <c r="F83" s="42"/>
      <c r="G83" s="42"/>
      <c r="H83" s="42"/>
      <c r="I83" s="17" t="s">
        <v>15</v>
      </c>
      <c r="J83" s="18" t="s">
        <v>16</v>
      </c>
      <c r="K83" s="19" t="s">
        <v>46</v>
      </c>
      <c r="L83" s="108"/>
      <c r="M83" s="42"/>
      <c r="N83" s="12"/>
      <c r="O83" s="14"/>
      <c r="P83" s="14"/>
      <c r="Q83" s="14"/>
    </row>
    <row r="84" spans="1:17" ht="14.1" customHeight="1" x14ac:dyDescent="0.2">
      <c r="A84" s="169"/>
      <c r="B84" s="46" t="s">
        <v>19</v>
      </c>
      <c r="C84" s="109">
        <v>0</v>
      </c>
      <c r="D84" s="70">
        <f>C84*0.87/1000</f>
        <v>0</v>
      </c>
      <c r="E84" s="71">
        <f>D84*42.4</f>
        <v>0</v>
      </c>
      <c r="F84" s="42"/>
      <c r="G84" s="42"/>
      <c r="H84" s="177" t="s">
        <v>19</v>
      </c>
      <c r="I84" s="110">
        <v>0.03</v>
      </c>
      <c r="J84" s="111">
        <v>0.7</v>
      </c>
      <c r="K84" s="53">
        <v>73000</v>
      </c>
      <c r="L84" s="59"/>
      <c r="M84" s="42"/>
      <c r="N84" s="12"/>
      <c r="O84" s="14"/>
      <c r="P84" s="14"/>
      <c r="Q84" s="14"/>
    </row>
    <row r="85" spans="1:17" ht="14.1" customHeight="1" x14ac:dyDescent="0.2">
      <c r="A85" s="169"/>
      <c r="B85" s="50" t="s">
        <v>21</v>
      </c>
      <c r="C85" s="109">
        <v>0</v>
      </c>
      <c r="D85" s="70">
        <f>C85*0.87/1000</f>
        <v>0</v>
      </c>
      <c r="E85" s="71">
        <f>D85*42.4</f>
        <v>0</v>
      </c>
      <c r="F85" s="42"/>
      <c r="G85" s="42"/>
      <c r="H85" s="178" t="s">
        <v>21</v>
      </c>
      <c r="I85" s="110">
        <v>1.5</v>
      </c>
      <c r="J85" s="111">
        <v>1.85</v>
      </c>
      <c r="K85" s="53">
        <v>73000</v>
      </c>
      <c r="L85" s="59"/>
      <c r="M85" s="42"/>
      <c r="N85" s="12"/>
      <c r="O85" s="14"/>
      <c r="P85" s="14"/>
      <c r="Q85" s="14"/>
    </row>
    <row r="86" spans="1:17" ht="14.1" customHeight="1" thickBot="1" x14ac:dyDescent="0.25">
      <c r="A86" s="169"/>
      <c r="B86" s="54" t="s">
        <v>23</v>
      </c>
      <c r="C86" s="109">
        <v>0</v>
      </c>
      <c r="D86" s="70">
        <f>C86*0.87/1000</f>
        <v>0</v>
      </c>
      <c r="E86" s="71">
        <f>D86*42.4</f>
        <v>0</v>
      </c>
      <c r="F86" s="42"/>
      <c r="G86" s="42"/>
      <c r="H86" s="179" t="s">
        <v>23</v>
      </c>
      <c r="I86" s="112">
        <v>4</v>
      </c>
      <c r="J86" s="113">
        <v>1.85</v>
      </c>
      <c r="K86" s="57">
        <v>73000</v>
      </c>
      <c r="L86" s="59"/>
      <c r="M86" s="42"/>
      <c r="N86" s="12"/>
      <c r="O86" s="14"/>
      <c r="P86" s="14"/>
      <c r="Q86" s="14"/>
    </row>
    <row r="87" spans="1:17" ht="14.1" customHeight="1" thickBot="1" x14ac:dyDescent="0.25">
      <c r="A87" s="169"/>
      <c r="B87" s="81" t="s">
        <v>5</v>
      </c>
      <c r="C87" s="82">
        <f>SUM(C84:C86)</f>
        <v>0</v>
      </c>
      <c r="D87" s="83">
        <f>SUM(D84:D86)</f>
        <v>0</v>
      </c>
      <c r="E87" s="84">
        <f>SUM(E84:E86)</f>
        <v>0</v>
      </c>
      <c r="F87" s="42"/>
      <c r="G87" s="42"/>
      <c r="H87" s="89"/>
      <c r="I87" s="90"/>
      <c r="J87" s="90"/>
      <c r="K87" s="90"/>
      <c r="L87" s="90"/>
      <c r="M87" s="42"/>
      <c r="N87" s="12"/>
      <c r="O87" s="14"/>
      <c r="P87" s="14"/>
      <c r="Q87" s="14"/>
    </row>
    <row r="88" spans="1:17" ht="14.1" customHeight="1" x14ac:dyDescent="0.2">
      <c r="A88" s="169"/>
      <c r="B88" s="89"/>
      <c r="C88" s="97"/>
      <c r="D88" s="97"/>
      <c r="E88" s="97"/>
      <c r="F88" s="42"/>
      <c r="G88" s="42"/>
      <c r="H88" s="89"/>
      <c r="I88" s="90"/>
      <c r="J88" s="90"/>
      <c r="K88" s="90"/>
      <c r="L88" s="90"/>
      <c r="M88" s="42"/>
      <c r="N88" s="12"/>
      <c r="O88" s="14"/>
      <c r="P88" s="14"/>
      <c r="Q88" s="14"/>
    </row>
    <row r="89" spans="1:17" ht="14.1" customHeight="1" thickBot="1" x14ac:dyDescent="0.25">
      <c r="A89" s="169"/>
      <c r="B89" s="44" t="s">
        <v>49</v>
      </c>
      <c r="C89" s="42"/>
      <c r="D89" s="42"/>
      <c r="E89" s="42"/>
      <c r="F89" s="42"/>
      <c r="G89" s="42"/>
      <c r="H89" s="44" t="s">
        <v>50</v>
      </c>
      <c r="I89" s="42"/>
      <c r="J89" s="42"/>
      <c r="K89" s="42"/>
      <c r="L89" s="42"/>
      <c r="M89" s="42"/>
      <c r="N89" s="12"/>
      <c r="O89" s="14"/>
      <c r="P89" s="14"/>
      <c r="Q89" s="14"/>
    </row>
    <row r="90" spans="1:17" ht="14.1" customHeight="1" thickBot="1" x14ac:dyDescent="0.25">
      <c r="A90" s="169"/>
      <c r="B90" s="42"/>
      <c r="C90" s="23" t="s">
        <v>26</v>
      </c>
      <c r="D90" s="18" t="s">
        <v>27</v>
      </c>
      <c r="E90" s="24" t="s">
        <v>28</v>
      </c>
      <c r="F90" s="42"/>
      <c r="G90" s="42"/>
      <c r="H90" s="42"/>
      <c r="I90" s="17" t="s">
        <v>15</v>
      </c>
      <c r="J90" s="18" t="s">
        <v>16</v>
      </c>
      <c r="K90" s="19" t="s">
        <v>46</v>
      </c>
      <c r="L90" s="108"/>
      <c r="M90" s="42"/>
      <c r="N90" s="12"/>
      <c r="O90" s="14"/>
      <c r="P90" s="14"/>
      <c r="Q90" s="14"/>
    </row>
    <row r="91" spans="1:17" ht="14.1" customHeight="1" x14ac:dyDescent="0.2">
      <c r="A91" s="169"/>
      <c r="B91" s="46" t="s">
        <v>19</v>
      </c>
      <c r="C91" s="109">
        <v>0</v>
      </c>
      <c r="D91" s="70">
        <f>C91*0.544/1000</f>
        <v>0</v>
      </c>
      <c r="E91" s="71">
        <f>D91*45.03</f>
        <v>0</v>
      </c>
      <c r="F91" s="42"/>
      <c r="G91" s="42"/>
      <c r="H91" s="177" t="s">
        <v>19</v>
      </c>
      <c r="I91" s="114">
        <v>0.9</v>
      </c>
      <c r="J91" s="115">
        <v>2.5</v>
      </c>
      <c r="K91" s="53">
        <v>63600</v>
      </c>
      <c r="L91" s="59"/>
      <c r="M91" s="42"/>
      <c r="N91" s="12"/>
      <c r="O91" s="14"/>
      <c r="P91" s="14"/>
      <c r="Q91" s="14"/>
    </row>
    <row r="92" spans="1:17" ht="14.1" customHeight="1" x14ac:dyDescent="0.2">
      <c r="A92" s="169"/>
      <c r="B92" s="50" t="s">
        <v>21</v>
      </c>
      <c r="C92" s="109">
        <v>0</v>
      </c>
      <c r="D92" s="70">
        <f>C92*0.544/1000</f>
        <v>0</v>
      </c>
      <c r="E92" s="71">
        <f>D92*45.03</f>
        <v>0</v>
      </c>
      <c r="F92" s="42"/>
      <c r="G92" s="42"/>
      <c r="H92" s="178" t="s">
        <v>21</v>
      </c>
      <c r="I92" s="114">
        <v>1</v>
      </c>
      <c r="J92" s="115">
        <v>2.5</v>
      </c>
      <c r="K92" s="53">
        <v>63600</v>
      </c>
      <c r="L92" s="59"/>
      <c r="M92" s="42"/>
      <c r="N92" s="12"/>
      <c r="O92" s="14"/>
      <c r="P92" s="14"/>
      <c r="Q92" s="14"/>
    </row>
    <row r="93" spans="1:17" ht="14.1" customHeight="1" thickBot="1" x14ac:dyDescent="0.25">
      <c r="A93" s="169"/>
      <c r="B93" s="54" t="s">
        <v>23</v>
      </c>
      <c r="C93" s="109">
        <v>0</v>
      </c>
      <c r="D93" s="70">
        <f>C93*0.544/1000</f>
        <v>0</v>
      </c>
      <c r="E93" s="71">
        <f>D93*45.03</f>
        <v>0</v>
      </c>
      <c r="F93" s="42"/>
      <c r="G93" s="42"/>
      <c r="H93" s="179" t="s">
        <v>23</v>
      </c>
      <c r="I93" s="180" t="s">
        <v>51</v>
      </c>
      <c r="J93" s="181"/>
      <c r="K93" s="182"/>
      <c r="L93" s="59"/>
      <c r="M93" s="42"/>
      <c r="N93" s="12"/>
      <c r="O93" s="14"/>
      <c r="P93" s="14"/>
      <c r="Q93" s="14"/>
    </row>
    <row r="94" spans="1:17" ht="14.1" customHeight="1" thickBot="1" x14ac:dyDescent="0.25">
      <c r="A94" s="169"/>
      <c r="B94" s="81" t="s">
        <v>5</v>
      </c>
      <c r="C94" s="82">
        <f>SUM(C91:C93)</f>
        <v>0</v>
      </c>
      <c r="D94" s="83">
        <f>SUM(D91:D93)</f>
        <v>0</v>
      </c>
      <c r="E94" s="84">
        <f>SUM(E91:E93)</f>
        <v>0</v>
      </c>
      <c r="F94" s="42"/>
      <c r="G94" s="42"/>
      <c r="H94" s="89"/>
      <c r="I94" s="90"/>
      <c r="J94" s="90"/>
      <c r="K94" s="90"/>
      <c r="L94" s="90"/>
      <c r="M94" s="42"/>
      <c r="N94" s="12"/>
      <c r="O94" s="14"/>
      <c r="P94" s="14"/>
      <c r="Q94" s="14"/>
    </row>
    <row r="95" spans="1:17" ht="14.1" customHeight="1" x14ac:dyDescent="0.2">
      <c r="A95" s="169"/>
      <c r="B95" s="89"/>
      <c r="C95" s="97"/>
      <c r="D95" s="97"/>
      <c r="E95" s="97"/>
      <c r="F95" s="42"/>
      <c r="G95" s="42"/>
      <c r="H95" s="89"/>
      <c r="I95" s="90"/>
      <c r="J95" s="90"/>
      <c r="K95" s="90"/>
      <c r="L95" s="90"/>
      <c r="M95" s="42"/>
      <c r="N95" s="12"/>
      <c r="O95" s="14"/>
      <c r="P95" s="14"/>
      <c r="Q95" s="14"/>
    </row>
    <row r="96" spans="1:17" ht="14.1" customHeight="1" thickBot="1" x14ac:dyDescent="0.25">
      <c r="A96" s="12"/>
      <c r="B96" s="89"/>
      <c r="C96" s="97"/>
      <c r="D96" s="97"/>
      <c r="E96" s="97"/>
      <c r="F96" s="42"/>
      <c r="G96" s="42"/>
      <c r="H96" s="44" t="s">
        <v>25</v>
      </c>
      <c r="I96" s="42"/>
      <c r="J96" s="42"/>
      <c r="K96" s="14"/>
      <c r="L96" s="14"/>
      <c r="M96" s="14"/>
      <c r="N96" s="12"/>
      <c r="O96" s="14"/>
      <c r="P96" s="14"/>
      <c r="Q96" s="14"/>
    </row>
    <row r="97" spans="1:20" ht="14.1" customHeight="1" thickBot="1" x14ac:dyDescent="0.25">
      <c r="A97" s="12"/>
      <c r="B97" s="89"/>
      <c r="C97" s="97"/>
      <c r="D97" s="97"/>
      <c r="E97" s="97"/>
      <c r="F97" s="42"/>
      <c r="G97" s="42"/>
      <c r="H97" s="42"/>
      <c r="I97" s="17" t="s">
        <v>15</v>
      </c>
      <c r="J97" s="18" t="s">
        <v>16</v>
      </c>
      <c r="K97" s="18" t="s">
        <v>46</v>
      </c>
      <c r="L97" s="19" t="s">
        <v>29</v>
      </c>
      <c r="M97" s="14"/>
      <c r="N97" s="12"/>
      <c r="O97" s="14"/>
      <c r="P97" s="14"/>
      <c r="Q97" s="14"/>
    </row>
    <row r="98" spans="1:20" ht="14.1" customHeight="1" x14ac:dyDescent="0.2">
      <c r="A98" s="12"/>
      <c r="B98" s="89"/>
      <c r="C98" s="97"/>
      <c r="D98" s="97"/>
      <c r="E98" s="97"/>
      <c r="F98" s="42"/>
      <c r="G98" s="42"/>
      <c r="H98" s="177" t="s">
        <v>17</v>
      </c>
      <c r="I98" s="66">
        <f>$D69*I69/1000000</f>
        <v>0</v>
      </c>
      <c r="J98" s="67">
        <f>$D69*J69/1000000</f>
        <v>0</v>
      </c>
      <c r="K98" s="67"/>
      <c r="L98" s="183">
        <f>(I98*25)+(J98*298)+K98</f>
        <v>0</v>
      </c>
      <c r="M98" s="14"/>
      <c r="N98" s="12"/>
      <c r="O98" s="14"/>
      <c r="P98" s="14"/>
      <c r="Q98" s="14"/>
    </row>
    <row r="99" spans="1:20" ht="14.1" customHeight="1" x14ac:dyDescent="0.2">
      <c r="A99" s="12"/>
      <c r="B99" s="89"/>
      <c r="C99" s="97"/>
      <c r="D99" s="97"/>
      <c r="E99" s="97"/>
      <c r="F99" s="42"/>
      <c r="G99" s="42"/>
      <c r="H99" s="178" t="s">
        <v>19</v>
      </c>
      <c r="I99" s="72">
        <f t="shared" ref="I99:K100" si="0">($D70*I70/1000000)+($E77*I77/1000000)+($E84*I84/1000000)+($E91*I91/1000000)</f>
        <v>0</v>
      </c>
      <c r="J99" s="73">
        <f t="shared" si="0"/>
        <v>0</v>
      </c>
      <c r="K99" s="73">
        <f t="shared" si="0"/>
        <v>0</v>
      </c>
      <c r="L99" s="184">
        <f>(I99*25)+(J99*298)+K99</f>
        <v>0</v>
      </c>
      <c r="M99" s="14"/>
      <c r="N99" s="12"/>
      <c r="O99" s="14"/>
      <c r="P99" s="14"/>
      <c r="Q99" s="14"/>
    </row>
    <row r="100" spans="1:20" ht="14.1" customHeight="1" x14ac:dyDescent="0.2">
      <c r="A100" s="12"/>
      <c r="B100" s="89"/>
      <c r="C100" s="97"/>
      <c r="D100" s="97"/>
      <c r="E100" s="97"/>
      <c r="F100" s="42"/>
      <c r="G100" s="42"/>
      <c r="H100" s="178" t="s">
        <v>21</v>
      </c>
      <c r="I100" s="72">
        <f t="shared" si="0"/>
        <v>0</v>
      </c>
      <c r="J100" s="73">
        <f t="shared" si="0"/>
        <v>0</v>
      </c>
      <c r="K100" s="73">
        <f t="shared" si="0"/>
        <v>0</v>
      </c>
      <c r="L100" s="184">
        <f>(I100*25)+(J100*298)+K100</f>
        <v>0</v>
      </c>
      <c r="M100" s="14"/>
      <c r="N100" s="12"/>
      <c r="O100" s="14"/>
      <c r="P100" s="14"/>
      <c r="Q100" s="14"/>
    </row>
    <row r="101" spans="1:20" ht="14.1" customHeight="1" thickBot="1" x14ac:dyDescent="0.25">
      <c r="A101" s="12"/>
      <c r="B101" s="89"/>
      <c r="C101" s="97"/>
      <c r="D101" s="97"/>
      <c r="E101" s="97"/>
      <c r="F101" s="42"/>
      <c r="G101" s="42"/>
      <c r="H101" s="179" t="s">
        <v>23</v>
      </c>
      <c r="I101" s="78">
        <f>($D72*I72/1000000)+($E79*I79/1000000)+($E86*I86/1000000)</f>
        <v>0</v>
      </c>
      <c r="J101" s="79">
        <f>($D72*J72/1000000)+($E79*J79/1000000)+($E86*J86/1000000)</f>
        <v>0</v>
      </c>
      <c r="K101" s="79">
        <f>($D72*K72/1000000)+($E79*K79/1000000)+($E86*K86/1000000)</f>
        <v>0</v>
      </c>
      <c r="L101" s="185">
        <f>(I101*25)+(J101*298)+K101</f>
        <v>0</v>
      </c>
      <c r="M101" s="14"/>
      <c r="N101" s="12"/>
      <c r="O101" s="14"/>
      <c r="P101" s="14"/>
      <c r="Q101" s="14"/>
    </row>
    <row r="102" spans="1:20" ht="14.1" customHeight="1" thickBot="1" x14ac:dyDescent="0.25">
      <c r="A102" s="12"/>
      <c r="B102" s="89"/>
      <c r="C102" s="97"/>
      <c r="D102" s="97"/>
      <c r="E102" s="97"/>
      <c r="F102" s="42"/>
      <c r="G102" s="42"/>
      <c r="H102" s="81" t="s">
        <v>5</v>
      </c>
      <c r="I102" s="86">
        <f>SUM(I98:I101)</f>
        <v>0</v>
      </c>
      <c r="J102" s="86">
        <f t="shared" ref="J102:L102" si="1">SUM(J98:J101)</f>
        <v>0</v>
      </c>
      <c r="K102" s="86">
        <f t="shared" si="1"/>
        <v>0</v>
      </c>
      <c r="L102" s="86">
        <f t="shared" si="1"/>
        <v>0</v>
      </c>
      <c r="M102" s="14"/>
      <c r="N102" s="12"/>
      <c r="O102" s="14"/>
      <c r="P102" s="14"/>
      <c r="Q102" s="14"/>
    </row>
    <row r="103" spans="1:20" ht="14.1" customHeight="1" thickBot="1" x14ac:dyDescent="0.25">
      <c r="A103" s="20"/>
      <c r="B103" s="22"/>
      <c r="C103" s="22"/>
      <c r="D103" s="22"/>
      <c r="E103" s="22"/>
      <c r="F103" s="22"/>
      <c r="G103" s="22"/>
      <c r="H103" s="96"/>
      <c r="I103" s="96"/>
      <c r="J103" s="96"/>
      <c r="K103" s="96"/>
      <c r="L103" s="22"/>
      <c r="M103" s="22"/>
      <c r="N103" s="12"/>
      <c r="O103" s="14"/>
      <c r="P103" s="14"/>
      <c r="Q103" s="14"/>
      <c r="R103" s="14"/>
      <c r="S103" s="14"/>
      <c r="T103" s="14"/>
    </row>
    <row r="104" spans="1:20" ht="14.1" customHeight="1" thickTop="1" x14ac:dyDescent="0.2">
      <c r="A104" s="14"/>
      <c r="B104" s="14"/>
      <c r="C104" s="14"/>
      <c r="D104" s="14"/>
      <c r="E104" s="14"/>
      <c r="F104" s="14"/>
      <c r="G104" s="14"/>
      <c r="H104" s="42"/>
      <c r="I104" s="42"/>
      <c r="J104" s="42"/>
      <c r="K104" s="42"/>
      <c r="L104" s="14"/>
      <c r="M104" s="14"/>
      <c r="N104" s="14"/>
      <c r="O104" s="14"/>
      <c r="P104" s="14"/>
      <c r="Q104" s="14"/>
      <c r="R104" s="14"/>
      <c r="S104" s="14"/>
      <c r="T104" s="14"/>
    </row>
    <row r="105" spans="1:20" ht="14.1" customHeight="1" thickBot="1" x14ac:dyDescent="0.25">
      <c r="A105" s="14"/>
      <c r="B105" s="14"/>
      <c r="C105" s="14"/>
      <c r="D105" s="14"/>
      <c r="E105" s="14"/>
      <c r="F105" s="14"/>
      <c r="G105" s="14"/>
      <c r="H105" s="42"/>
      <c r="I105" s="96"/>
      <c r="J105" s="96"/>
      <c r="K105" s="96"/>
      <c r="L105" s="22"/>
      <c r="M105" s="22"/>
      <c r="N105" s="14"/>
      <c r="O105" s="14"/>
      <c r="P105" s="14"/>
      <c r="Q105" s="14"/>
      <c r="R105" s="14"/>
      <c r="S105" s="14"/>
      <c r="T105" s="14"/>
    </row>
    <row r="106" spans="1:20" ht="13.5" thickTop="1" x14ac:dyDescent="0.2">
      <c r="A106" s="8"/>
      <c r="B106" s="10"/>
      <c r="C106" s="10"/>
      <c r="D106" s="10"/>
      <c r="E106" s="10"/>
      <c r="F106" s="10"/>
      <c r="G106" s="10"/>
      <c r="H106" s="10"/>
      <c r="I106" s="14"/>
      <c r="J106" s="14"/>
      <c r="K106" s="14"/>
      <c r="L106" s="14"/>
      <c r="M106" s="15"/>
      <c r="N106" s="14"/>
      <c r="O106" s="14"/>
      <c r="P106" s="14"/>
      <c r="Q106" s="14"/>
      <c r="R106" s="14"/>
      <c r="S106" s="14"/>
    </row>
    <row r="107" spans="1:20" ht="15.75" x14ac:dyDescent="0.25">
      <c r="A107" s="12"/>
      <c r="B107" s="13" t="s">
        <v>52</v>
      </c>
      <c r="C107" s="14"/>
      <c r="D107" s="14"/>
      <c r="E107" s="14"/>
      <c r="F107" s="14"/>
      <c r="G107" s="14"/>
      <c r="H107" s="14"/>
      <c r="I107" s="14"/>
      <c r="J107" s="14"/>
      <c r="K107" s="14"/>
      <c r="L107" s="14"/>
      <c r="M107" s="15"/>
      <c r="N107" s="14"/>
      <c r="O107" s="14"/>
      <c r="P107" s="14"/>
    </row>
    <row r="108" spans="1:20" ht="12.75" x14ac:dyDescent="0.2">
      <c r="A108" s="12"/>
      <c r="B108" s="14"/>
      <c r="C108" s="14"/>
      <c r="D108" s="14"/>
      <c r="E108" s="14"/>
      <c r="F108" s="14"/>
      <c r="G108" s="14"/>
      <c r="H108" s="14"/>
      <c r="I108" s="14"/>
      <c r="J108" s="14"/>
      <c r="K108" s="14"/>
      <c r="L108" s="14"/>
      <c r="M108" s="15"/>
      <c r="N108" s="14"/>
      <c r="O108" s="14"/>
      <c r="P108" s="14"/>
    </row>
    <row r="109" spans="1:20" ht="39.75" customHeight="1" thickBot="1" x14ac:dyDescent="0.25">
      <c r="A109" s="12"/>
      <c r="B109" s="44" t="s">
        <v>54</v>
      </c>
      <c r="C109" s="14"/>
      <c r="D109" s="14"/>
      <c r="E109" s="44" t="s">
        <v>53</v>
      </c>
      <c r="F109" s="42"/>
      <c r="G109" s="42"/>
      <c r="H109" s="42"/>
      <c r="I109" s="42"/>
      <c r="J109" s="42"/>
      <c r="K109" s="260" t="s">
        <v>118</v>
      </c>
      <c r="L109" s="304"/>
      <c r="M109" s="305"/>
      <c r="N109" s="14"/>
      <c r="O109" s="14"/>
      <c r="P109" s="14"/>
    </row>
    <row r="110" spans="1:20" ht="13.5" thickBot="1" x14ac:dyDescent="0.25">
      <c r="A110" s="12"/>
      <c r="B110" s="17" t="s">
        <v>55</v>
      </c>
      <c r="C110" s="98"/>
      <c r="D110" s="14"/>
      <c r="E110" s="23" t="s">
        <v>15</v>
      </c>
      <c r="F110" s="62" t="s">
        <v>16</v>
      </c>
      <c r="G110" s="14"/>
      <c r="H110" s="108"/>
      <c r="I110" s="14"/>
      <c r="J110" s="14"/>
      <c r="K110" s="62" t="s">
        <v>46</v>
      </c>
      <c r="M110" s="15"/>
    </row>
    <row r="111" spans="1:20" ht="13.5" thickBot="1" x14ac:dyDescent="0.25">
      <c r="A111" s="12"/>
      <c r="B111" s="14"/>
      <c r="C111" s="14"/>
      <c r="D111" s="14"/>
      <c r="E111" s="189">
        <v>1</v>
      </c>
      <c r="F111" s="190">
        <v>100</v>
      </c>
      <c r="G111" s="14"/>
      <c r="H111" s="59"/>
      <c r="I111" s="14"/>
      <c r="J111" s="14"/>
      <c r="K111" s="190">
        <v>297</v>
      </c>
      <c r="M111" s="15"/>
    </row>
    <row r="112" spans="1:20" ht="12.75" x14ac:dyDescent="0.2">
      <c r="A112" s="12"/>
      <c r="B112" s="44"/>
      <c r="C112" s="14"/>
      <c r="D112" s="14"/>
      <c r="E112" s="59"/>
      <c r="F112" s="59"/>
      <c r="G112" s="14"/>
      <c r="H112" s="14"/>
      <c r="I112" s="14"/>
      <c r="J112" s="14"/>
      <c r="K112" s="14"/>
      <c r="M112" s="15"/>
    </row>
    <row r="113" spans="1:16" ht="68.25" customHeight="1" thickBot="1" x14ac:dyDescent="0.25">
      <c r="A113" s="12"/>
      <c r="B113" s="14"/>
      <c r="C113" s="14"/>
      <c r="D113" s="14"/>
      <c r="E113" s="44" t="s">
        <v>108</v>
      </c>
      <c r="F113" s="188"/>
      <c r="G113" s="14"/>
      <c r="H113" s="59"/>
      <c r="I113" s="59"/>
      <c r="J113" s="14"/>
      <c r="K113" s="260" t="s">
        <v>118</v>
      </c>
      <c r="L113" s="261"/>
      <c r="M113" s="15"/>
    </row>
    <row r="114" spans="1:16" ht="13.5" thickBot="1" x14ac:dyDescent="0.25">
      <c r="A114" s="12"/>
      <c r="B114" s="17" t="s">
        <v>56</v>
      </c>
      <c r="C114" s="98"/>
      <c r="D114" s="14"/>
      <c r="E114" s="23" t="s">
        <v>15</v>
      </c>
      <c r="F114" s="62" t="s">
        <v>16</v>
      </c>
      <c r="G114" s="14"/>
      <c r="H114" s="108"/>
      <c r="I114" s="14"/>
      <c r="J114" s="14"/>
      <c r="K114" s="62" t="s">
        <v>46</v>
      </c>
      <c r="M114" s="15"/>
    </row>
    <row r="115" spans="1:16" ht="13.5" thickBot="1" x14ac:dyDescent="0.25">
      <c r="A115" s="12"/>
      <c r="B115" s="14"/>
      <c r="C115" s="14"/>
      <c r="D115" s="14"/>
      <c r="E115" s="189">
        <v>390</v>
      </c>
      <c r="F115" s="190">
        <v>400</v>
      </c>
      <c r="G115" s="14"/>
      <c r="H115" s="59"/>
      <c r="I115" s="14"/>
      <c r="J115" s="14"/>
      <c r="K115" s="190">
        <v>0</v>
      </c>
      <c r="M115" s="15"/>
    </row>
    <row r="116" spans="1:16" ht="12.75" x14ac:dyDescent="0.2">
      <c r="A116" s="12"/>
      <c r="B116" s="44"/>
      <c r="C116" s="14"/>
      <c r="D116" s="14"/>
      <c r="E116" s="42"/>
      <c r="F116" s="42"/>
      <c r="G116" s="14"/>
      <c r="H116" s="14"/>
      <c r="I116" s="14"/>
      <c r="J116" s="14"/>
      <c r="K116" s="14"/>
      <c r="L116" s="14"/>
      <c r="M116" s="15"/>
    </row>
    <row r="117" spans="1:16" ht="13.5" thickBot="1" x14ac:dyDescent="0.25">
      <c r="A117" s="12"/>
      <c r="B117" s="44"/>
      <c r="C117" s="14"/>
      <c r="D117" s="14"/>
      <c r="E117" s="44" t="s">
        <v>25</v>
      </c>
      <c r="F117" s="42"/>
      <c r="G117" s="14"/>
      <c r="H117" s="14"/>
      <c r="I117" s="14"/>
      <c r="J117" s="14"/>
      <c r="K117" s="14"/>
      <c r="L117" s="14"/>
      <c r="M117" s="15"/>
    </row>
    <row r="118" spans="1:16" ht="13.5" thickBot="1" x14ac:dyDescent="0.25">
      <c r="A118" s="12"/>
      <c r="B118" s="44"/>
      <c r="C118" s="14"/>
      <c r="D118" s="14"/>
      <c r="E118" s="17" t="s">
        <v>15</v>
      </c>
      <c r="F118" s="18" t="s">
        <v>16</v>
      </c>
      <c r="G118" s="99" t="s">
        <v>46</v>
      </c>
      <c r="H118" s="62" t="s">
        <v>29</v>
      </c>
      <c r="I118" s="14"/>
      <c r="J118" s="14"/>
      <c r="K118" s="14"/>
      <c r="L118" s="14"/>
      <c r="M118" s="15"/>
    </row>
    <row r="119" spans="1:16" ht="13.5" thickBot="1" x14ac:dyDescent="0.25">
      <c r="A119" s="12"/>
      <c r="B119" s="14"/>
      <c r="C119" s="14"/>
      <c r="D119" s="14"/>
      <c r="E119" s="100">
        <f>(($C$110*E111)+($C$114*E115))/1000000</f>
        <v>0</v>
      </c>
      <c r="F119" s="101">
        <f>(($C$110*F111)+($C$114*F115))/1000000</f>
        <v>0</v>
      </c>
      <c r="G119" s="175">
        <f>(($C$110*K111)+($C$114*K115))/1000</f>
        <v>0</v>
      </c>
      <c r="H119" s="102">
        <f>(E119*25)+(F119*298)+G119</f>
        <v>0</v>
      </c>
      <c r="I119" s="14"/>
      <c r="J119" s="14"/>
      <c r="K119" s="14"/>
      <c r="L119" s="14"/>
      <c r="M119" s="15"/>
    </row>
    <row r="120" spans="1:16" ht="13.5" thickBot="1" x14ac:dyDescent="0.25">
      <c r="A120" s="20"/>
      <c r="B120" s="22"/>
      <c r="C120" s="22"/>
      <c r="D120" s="22"/>
      <c r="E120" s="22"/>
      <c r="F120" s="22"/>
      <c r="G120" s="22"/>
      <c r="H120" s="22"/>
      <c r="I120" s="22"/>
      <c r="J120" s="22"/>
      <c r="K120" s="22"/>
      <c r="L120" s="22"/>
      <c r="M120" s="187"/>
      <c r="N120" s="90"/>
      <c r="O120" s="90"/>
      <c r="P120" s="90"/>
    </row>
    <row r="121" spans="1:16" ht="14.1" customHeight="1" thickTop="1" x14ac:dyDescent="0.2"/>
    <row r="123" spans="1:16" ht="14.1" customHeight="1" thickBot="1" x14ac:dyDescent="0.25"/>
    <row r="124" spans="1:16" ht="14.1" customHeight="1" thickTop="1" x14ac:dyDescent="0.2">
      <c r="A124" s="8"/>
      <c r="B124" s="10"/>
      <c r="C124" s="10"/>
      <c r="D124" s="10"/>
      <c r="E124" s="10"/>
      <c r="F124" s="10"/>
      <c r="G124" s="12"/>
      <c r="H124" s="14"/>
      <c r="I124" s="14"/>
      <c r="J124" s="14"/>
      <c r="K124" s="14"/>
      <c r="L124" s="14"/>
      <c r="M124" s="14"/>
      <c r="N124" s="14"/>
    </row>
    <row r="125" spans="1:16" ht="14.1" customHeight="1" x14ac:dyDescent="0.25">
      <c r="A125" s="12"/>
      <c r="B125" s="13" t="s">
        <v>107</v>
      </c>
      <c r="C125" s="14"/>
      <c r="D125" s="14"/>
      <c r="E125" s="14"/>
      <c r="F125" s="14"/>
      <c r="G125" s="12"/>
      <c r="H125" s="14"/>
      <c r="I125" s="14"/>
      <c r="J125" s="14"/>
      <c r="K125" s="14"/>
      <c r="L125" s="14"/>
      <c r="M125" s="14"/>
      <c r="N125" s="14"/>
    </row>
    <row r="126" spans="1:16" ht="14.1" customHeight="1" x14ac:dyDescent="0.2">
      <c r="A126" s="12"/>
      <c r="B126" s="14"/>
      <c r="C126" s="14"/>
      <c r="D126" s="14"/>
      <c r="E126" s="14"/>
      <c r="F126" s="14"/>
      <c r="G126" s="12"/>
      <c r="H126" s="14"/>
      <c r="I126" s="14"/>
      <c r="J126" s="14"/>
      <c r="K126" s="14"/>
      <c r="L126" s="14"/>
      <c r="M126" s="14"/>
      <c r="N126" s="14"/>
    </row>
    <row r="127" spans="1:16" ht="14.1" customHeight="1" thickBot="1" x14ac:dyDescent="0.25">
      <c r="A127" s="12"/>
      <c r="B127" s="44" t="s">
        <v>25</v>
      </c>
      <c r="C127" s="42"/>
      <c r="D127" s="42"/>
      <c r="E127" s="42"/>
      <c r="F127" s="42"/>
      <c r="G127" s="169"/>
      <c r="H127" s="42"/>
      <c r="I127" s="14"/>
      <c r="J127" s="14"/>
      <c r="K127" s="14"/>
      <c r="L127" s="14"/>
      <c r="M127" s="14"/>
      <c r="N127" s="14"/>
    </row>
    <row r="128" spans="1:16" ht="14.1" customHeight="1" thickBot="1" x14ac:dyDescent="0.25">
      <c r="A128" s="12"/>
      <c r="B128" s="17" t="s">
        <v>15</v>
      </c>
      <c r="C128" s="18" t="s">
        <v>16</v>
      </c>
      <c r="D128" s="99" t="s">
        <v>46</v>
      </c>
      <c r="E128" s="62" t="s">
        <v>29</v>
      </c>
      <c r="F128" s="14"/>
      <c r="G128" s="12"/>
      <c r="H128" s="14"/>
      <c r="I128" s="14"/>
      <c r="J128" s="14"/>
      <c r="K128" s="14"/>
    </row>
    <row r="129" spans="1:14" ht="14.1" customHeight="1" thickBot="1" x14ac:dyDescent="0.25">
      <c r="A129" s="12"/>
      <c r="B129" s="100">
        <f>I102+E119+C23+F48</f>
        <v>0</v>
      </c>
      <c r="C129" s="101">
        <f>J102+F119+D23</f>
        <v>0</v>
      </c>
      <c r="D129" s="175">
        <f>K102+G119</f>
        <v>0</v>
      </c>
      <c r="E129" s="102">
        <f>(B129*25)+(C129*298)+D129</f>
        <v>0</v>
      </c>
      <c r="F129" s="14"/>
      <c r="G129" s="12"/>
      <c r="H129" s="14"/>
      <c r="I129" s="14"/>
      <c r="J129" s="14"/>
      <c r="K129" s="14"/>
    </row>
    <row r="130" spans="1:14" ht="14.1" customHeight="1" thickBot="1" x14ac:dyDescent="0.25">
      <c r="A130" s="20"/>
      <c r="B130" s="22"/>
      <c r="C130" s="22"/>
      <c r="D130" s="22"/>
      <c r="E130" s="22"/>
      <c r="F130" s="22"/>
      <c r="G130" s="12"/>
      <c r="H130" s="14"/>
      <c r="I130" s="14"/>
      <c r="J130" s="14"/>
      <c r="K130" s="14"/>
      <c r="L130" s="14"/>
      <c r="M130" s="14"/>
      <c r="N130" s="14"/>
    </row>
    <row r="131" spans="1:14" ht="14.1" customHeight="1" thickTop="1" x14ac:dyDescent="0.2"/>
  </sheetData>
  <sheetProtection algorithmName="SHA-512" hashValue="cF5n4QLoCl7xyTce6iCI3G3J+ChjReOShpE+Z2UbuW3TMtrnApLdz1/gg5eBCzKTxKj43Z9rjGMDSYRDibhQQQ==" saltValue="uBPXN2OzQbn58Z9PMImDJg==" spinCount="100000" sheet="1" objects="1" scenarios="1" formatCells="0" formatColumns="0" formatRows="0" insertColumns="0" insertRows="0" insertHyperlinks="0" deleteColumns="0" deleteRows="0" sort="0" autoFilter="0" pivotTables="0"/>
  <protectedRanges>
    <protectedRange sqref="B10 B14:E14 B23 C24:D24 B36:I36 F49 C53:C56 C77:C79 C84:C86 C91:C93 C110 C114" name="Rango1"/>
  </protectedRanges>
  <mergeCells count="17">
    <mergeCell ref="K113:L113"/>
    <mergeCell ref="J33:J35"/>
    <mergeCell ref="B33:E34"/>
    <mergeCell ref="F33:F35"/>
    <mergeCell ref="G33:G35"/>
    <mergeCell ref="H33:I34"/>
    <mergeCell ref="H43:I43"/>
    <mergeCell ref="B39:J39"/>
    <mergeCell ref="B40:E41"/>
    <mergeCell ref="F40:F42"/>
    <mergeCell ref="G40:G42"/>
    <mergeCell ref="H40:I41"/>
    <mergeCell ref="J40:J42"/>
    <mergeCell ref="H42:I42"/>
    <mergeCell ref="B32:J32"/>
    <mergeCell ref="B12:E12"/>
    <mergeCell ref="K109:M109"/>
  </mergeCells>
  <phoneticPr fontId="0" type="noConversion"/>
  <pageMargins left="0.41" right="0.45" top="0.98425196850393704" bottom="0.98425196850393704" header="0.51181102362204722" footer="0.51181102362204722"/>
  <pageSetup paperSize="9" scale="54" orientation="portrait" r:id="rId1"/>
  <headerFooter alignWithMargins="0">
    <oddHeader>&amp;A</oddHeader>
    <oddFooter>Página &amp;P</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9"/>
  <sheetViews>
    <sheetView showGridLines="0" workbookViewId="0">
      <selection activeCell="F11" sqref="F11"/>
    </sheetView>
  </sheetViews>
  <sheetFormatPr baseColWidth="10" defaultRowHeight="12.75" x14ac:dyDescent="0.2"/>
  <cols>
    <col min="1" max="1" width="4.140625" style="5" customWidth="1"/>
    <col min="2" max="2" width="11.42578125" style="5"/>
    <col min="3" max="3" width="10.140625" style="5" customWidth="1"/>
    <col min="4" max="4" width="10" style="5" customWidth="1"/>
    <col min="5" max="5" width="9.5703125" style="5" customWidth="1"/>
    <col min="6" max="6" width="8.28515625" style="5" bestFit="1" customWidth="1"/>
    <col min="7" max="7" width="9.5703125" style="5" bestFit="1" customWidth="1"/>
    <col min="8" max="8" width="8.28515625" style="5" bestFit="1" customWidth="1"/>
    <col min="9" max="9" width="8.7109375" style="5" customWidth="1"/>
    <col min="10" max="16384" width="11.42578125" style="5"/>
  </cols>
  <sheetData>
    <row r="2" spans="1:11" ht="23.25" x14ac:dyDescent="0.35">
      <c r="B2" s="4" t="s">
        <v>60</v>
      </c>
    </row>
    <row r="3" spans="1:11" x14ac:dyDescent="0.2">
      <c r="B3" s="5" t="s">
        <v>126</v>
      </c>
    </row>
    <row r="6" spans="1:11" ht="15.75" x14ac:dyDescent="0.25">
      <c r="B6" s="131" t="s">
        <v>109</v>
      </c>
    </row>
    <row r="7" spans="1:11" ht="14.1" customHeight="1" x14ac:dyDescent="0.2">
      <c r="A7" s="14"/>
      <c r="B7" s="14"/>
      <c r="C7" s="14"/>
      <c r="D7" s="14"/>
      <c r="E7" s="14"/>
      <c r="F7" s="14"/>
      <c r="G7" s="14"/>
      <c r="H7" s="14"/>
      <c r="I7" s="14"/>
      <c r="J7" s="14"/>
      <c r="K7" s="14"/>
    </row>
    <row r="8" spans="1:11" ht="14.1" customHeight="1" x14ac:dyDescent="0.2">
      <c r="A8" s="14"/>
      <c r="B8" s="128" t="s">
        <v>33</v>
      </c>
      <c r="C8" s="14"/>
      <c r="D8" s="14"/>
      <c r="E8" s="14"/>
      <c r="F8" s="14"/>
      <c r="G8" s="14"/>
      <c r="H8" s="14"/>
      <c r="I8" s="14"/>
      <c r="J8" s="14"/>
      <c r="K8" s="14"/>
    </row>
    <row r="9" spans="1:11" ht="14.1" customHeight="1" thickBot="1" x14ac:dyDescent="0.25">
      <c r="A9" s="14"/>
      <c r="B9" s="14"/>
      <c r="C9" s="14"/>
      <c r="D9" s="14"/>
      <c r="E9" s="14"/>
      <c r="F9" s="14"/>
      <c r="G9" s="14"/>
      <c r="H9" s="14"/>
      <c r="I9" s="14"/>
      <c r="J9" s="14"/>
      <c r="K9" s="14"/>
    </row>
    <row r="10" spans="1:11" ht="14.1" customHeight="1" thickBot="1" x14ac:dyDescent="0.25">
      <c r="A10" s="14"/>
      <c r="B10" s="42"/>
      <c r="C10" s="17" t="s">
        <v>15</v>
      </c>
      <c r="D10" s="18" t="s">
        <v>16</v>
      </c>
      <c r="E10" s="18" t="s">
        <v>46</v>
      </c>
      <c r="F10" s="62" t="s">
        <v>29</v>
      </c>
      <c r="G10" s="14"/>
      <c r="H10" s="14"/>
    </row>
    <row r="11" spans="1:11" ht="14.1" customHeight="1" thickBot="1" x14ac:dyDescent="0.25">
      <c r="A11" s="14"/>
      <c r="B11" s="85" t="s">
        <v>5</v>
      </c>
      <c r="C11" s="207">
        <f>'Emisiones línea base (EB)'!B149</f>
        <v>0</v>
      </c>
      <c r="D11" s="207">
        <f>'Emisiones línea base (EB)'!C149</f>
        <v>0</v>
      </c>
      <c r="E11" s="207">
        <f>'Emisiones línea base (EB)'!D149</f>
        <v>0</v>
      </c>
      <c r="F11" s="208">
        <f>'Emisiones línea base (EB)'!E149</f>
        <v>0</v>
      </c>
      <c r="G11" s="14"/>
      <c r="H11" s="14"/>
    </row>
    <row r="12" spans="1:11" ht="14.1" customHeight="1" x14ac:dyDescent="0.2">
      <c r="A12" s="14"/>
      <c r="B12" s="14"/>
      <c r="C12" s="14"/>
      <c r="D12" s="14"/>
      <c r="E12" s="14"/>
      <c r="F12" s="14"/>
      <c r="G12" s="14"/>
      <c r="H12" s="14"/>
    </row>
    <row r="15" spans="1:11" ht="15.75" x14ac:dyDescent="0.25">
      <c r="B15" s="131" t="s">
        <v>110</v>
      </c>
    </row>
    <row r="17" spans="1:7" ht="14.1" customHeight="1" x14ac:dyDescent="0.2">
      <c r="A17" s="14"/>
      <c r="B17" s="128" t="s">
        <v>33</v>
      </c>
      <c r="C17" s="14"/>
      <c r="D17" s="14"/>
      <c r="E17" s="14"/>
      <c r="F17" s="14"/>
      <c r="G17" s="14"/>
    </row>
    <row r="18" spans="1:7" ht="14.1" customHeight="1" thickBot="1" x14ac:dyDescent="0.25">
      <c r="A18" s="14"/>
      <c r="B18" s="14"/>
      <c r="C18" s="14"/>
      <c r="D18" s="14"/>
      <c r="E18" s="14"/>
      <c r="F18" s="14"/>
      <c r="G18" s="14"/>
    </row>
    <row r="19" spans="1:7" ht="14.1" customHeight="1" thickBot="1" x14ac:dyDescent="0.25">
      <c r="A19" s="14"/>
      <c r="B19" s="42"/>
      <c r="C19" s="17" t="s">
        <v>15</v>
      </c>
      <c r="D19" s="18" t="s">
        <v>16</v>
      </c>
      <c r="E19" s="18" t="s">
        <v>46</v>
      </c>
      <c r="F19" s="62" t="s">
        <v>29</v>
      </c>
      <c r="G19" s="14"/>
    </row>
    <row r="20" spans="1:7" ht="14.1" customHeight="1" thickBot="1" x14ac:dyDescent="0.25">
      <c r="A20" s="14"/>
      <c r="B20" s="85" t="s">
        <v>5</v>
      </c>
      <c r="C20" s="207">
        <f>'Emisiones línea proyecto (EP)'!B129</f>
        <v>0</v>
      </c>
      <c r="D20" s="207">
        <f>'Emisiones línea proyecto (EP)'!C129</f>
        <v>0</v>
      </c>
      <c r="E20" s="207">
        <f>'Emisiones línea proyecto (EP)'!D129</f>
        <v>0</v>
      </c>
      <c r="F20" s="208">
        <f>'Emisiones línea proyecto (EP)'!E129</f>
        <v>0</v>
      </c>
      <c r="G20" s="14"/>
    </row>
    <row r="21" spans="1:7" ht="14.1" customHeight="1" x14ac:dyDescent="0.2">
      <c r="A21" s="14"/>
      <c r="B21" s="14"/>
      <c r="C21" s="14"/>
      <c r="D21" s="14"/>
      <c r="E21" s="14"/>
      <c r="F21" s="14"/>
      <c r="G21" s="14"/>
    </row>
    <row r="24" spans="1:7" ht="15.75" x14ac:dyDescent="0.25">
      <c r="B24" s="131" t="s">
        <v>111</v>
      </c>
    </row>
    <row r="26" spans="1:7" x14ac:dyDescent="0.2">
      <c r="B26" s="128" t="s">
        <v>33</v>
      </c>
    </row>
    <row r="27" spans="1:7" ht="13.5" thickBot="1" x14ac:dyDescent="0.25">
      <c r="B27" s="128"/>
    </row>
    <row r="28" spans="1:7" ht="13.5" thickBot="1" x14ac:dyDescent="0.25">
      <c r="B28" s="42"/>
      <c r="C28" s="17" t="s">
        <v>15</v>
      </c>
      <c r="D28" s="18" t="s">
        <v>16</v>
      </c>
      <c r="E28" s="18" t="s">
        <v>46</v>
      </c>
      <c r="F28" s="62" t="s">
        <v>29</v>
      </c>
    </row>
    <row r="29" spans="1:7" ht="13.5" thickBot="1" x14ac:dyDescent="0.25">
      <c r="B29" s="85" t="s">
        <v>5</v>
      </c>
      <c r="C29" s="207">
        <f>C11-C20</f>
        <v>0</v>
      </c>
      <c r="D29" s="207">
        <f>D11-D20</f>
        <v>0</v>
      </c>
      <c r="E29" s="207">
        <f>E11-E20</f>
        <v>0</v>
      </c>
      <c r="F29" s="209">
        <f>F11-F20</f>
        <v>0</v>
      </c>
    </row>
  </sheetData>
  <sheetProtection algorithmName="SHA-512" hashValue="mMwc9LY/S0NZ9OqkYiyoTNdFj709oETQjSJ5L3ti/68erbome9mMWOCL4I6UmWjLaXnKOHIbBqfemCINEZW+hw==" saltValue="DOLoWU0x7tHSIg78TAQdwQ==" spinCount="100000" sheet="1" objects="1" scenarios="1" formatCells="0" formatColumns="0" formatRows="0" insertColumns="0" insertRows="0" insertHyperlinks="0" deleteColumns="0" deleteRows="0" sort="0" autoFilter="0" pivotTables="0"/>
  <phoneticPr fontId="0" type="noConversion"/>
  <pageMargins left="0.75" right="0.75" top="1" bottom="1"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Definición Alcance Proyecto</vt:lpstr>
      <vt:lpstr>Diagrama de flujo</vt:lpstr>
      <vt:lpstr>Emisiones línea base (EB)</vt:lpstr>
      <vt:lpstr>Emisiones línea proyecto (EP)</vt:lpstr>
      <vt:lpstr>Resumen Emisiones</vt:lpstr>
      <vt:lpstr>'Emisiones línea proyecto (EP)'!Área_de_impresión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Robredo Buces, Sergio</cp:lastModifiedBy>
  <cp:lastPrinted>2015-06-12T12:45:59Z</cp:lastPrinted>
  <dcterms:created xsi:type="dcterms:W3CDTF">1996-11-27T10:00:04Z</dcterms:created>
  <dcterms:modified xsi:type="dcterms:W3CDTF">2018-05-10T11:03:05Z</dcterms:modified>
</cp:coreProperties>
</file>