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elerra\OECC\_Pública\FES\2. METODOLOGÍAS\2017\Modificaciones_2017 (Residuos)\Res_Vertedero Nueva 2017_OK\"/>
    </mc:Choice>
  </mc:AlternateContent>
  <bookViews>
    <workbookView xWindow="120" yWindow="135" windowWidth="14565" windowHeight="4500" tabRatio="730"/>
  </bookViews>
  <sheets>
    <sheet name="Definición Alcance Proyecto" sheetId="7" r:id="rId1"/>
    <sheet name="Emisiones línea base (EB)" sheetId="13" r:id="rId2"/>
    <sheet name="Emisiones línea proyecto (EP)" sheetId="16" r:id="rId3"/>
    <sheet name="Resumen Emisiones" sheetId="9" r:id="rId4"/>
  </sheets>
  <calcPr calcId="152511"/>
</workbook>
</file>

<file path=xl/calcChain.xml><?xml version="1.0" encoding="utf-8"?>
<calcChain xmlns="http://schemas.openxmlformats.org/spreadsheetml/2006/main">
  <c r="O30" i="13" l="1"/>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29" i="13"/>
  <c r="P20" i="16" l="1"/>
  <c r="Q20" i="16"/>
  <c r="R20" i="16"/>
  <c r="P21" i="16"/>
  <c r="Q21" i="16"/>
  <c r="R21" i="16"/>
  <c r="P22" i="16"/>
  <c r="Q22" i="16"/>
  <c r="R22" i="16"/>
  <c r="P23" i="16"/>
  <c r="Q23" i="16"/>
  <c r="R23" i="16"/>
  <c r="P24" i="16"/>
  <c r="Q24" i="16"/>
  <c r="R24" i="16"/>
  <c r="P25" i="16"/>
  <c r="Q25" i="16"/>
  <c r="R25" i="16"/>
  <c r="P26" i="16"/>
  <c r="Q26" i="16"/>
  <c r="R26" i="16"/>
  <c r="P27" i="16"/>
  <c r="Q27" i="16"/>
  <c r="R27" i="16"/>
  <c r="P28" i="16"/>
  <c r="Q28" i="16"/>
  <c r="R28" i="16"/>
  <c r="P29" i="16"/>
  <c r="Q29" i="16"/>
  <c r="R29" i="16"/>
  <c r="P30" i="16"/>
  <c r="Q30" i="16"/>
  <c r="R30" i="16"/>
  <c r="P31" i="16"/>
  <c r="Q31" i="16"/>
  <c r="R31" i="16"/>
  <c r="P32" i="16"/>
  <c r="Q32" i="16"/>
  <c r="R32" i="16"/>
  <c r="P33" i="16"/>
  <c r="Q33" i="16"/>
  <c r="R33" i="16"/>
  <c r="P34" i="16"/>
  <c r="Q34" i="16"/>
  <c r="R34" i="16"/>
  <c r="P35" i="16"/>
  <c r="Q35" i="16"/>
  <c r="R35" i="16"/>
  <c r="P36" i="16"/>
  <c r="Q36" i="16"/>
  <c r="R36" i="16"/>
  <c r="P37" i="16"/>
  <c r="Q37" i="16"/>
  <c r="R37" i="16"/>
  <c r="P38" i="16"/>
  <c r="Q38" i="16"/>
  <c r="R38" i="16"/>
  <c r="P39" i="16"/>
  <c r="Q39" i="16"/>
  <c r="R39" i="16"/>
  <c r="P40" i="16"/>
  <c r="Q40" i="16"/>
  <c r="R40" i="16"/>
  <c r="P41" i="16"/>
  <c r="Q41" i="16"/>
  <c r="R41" i="16"/>
  <c r="P42" i="16"/>
  <c r="Q42" i="16"/>
  <c r="R42" i="16"/>
  <c r="P43" i="16"/>
  <c r="Q43" i="16"/>
  <c r="R43" i="16"/>
  <c r="P44" i="16"/>
  <c r="Q44" i="16"/>
  <c r="R44" i="16"/>
  <c r="P45" i="16"/>
  <c r="Q45" i="16"/>
  <c r="R45" i="16"/>
  <c r="P46" i="16"/>
  <c r="Q46" i="16"/>
  <c r="R46" i="16"/>
  <c r="P47" i="16"/>
  <c r="Q47" i="16"/>
  <c r="R47" i="16"/>
  <c r="P48" i="16"/>
  <c r="Q48" i="16"/>
  <c r="R48" i="16"/>
  <c r="P49" i="16"/>
  <c r="Q49" i="16"/>
  <c r="R49" i="16"/>
  <c r="P50" i="16"/>
  <c r="Q50" i="16"/>
  <c r="R50" i="16"/>
  <c r="P51" i="16"/>
  <c r="Q51" i="16"/>
  <c r="R51" i="16"/>
  <c r="P52" i="16"/>
  <c r="Q52" i="16"/>
  <c r="R52" i="16"/>
  <c r="P53" i="16"/>
  <c r="Q53" i="16"/>
  <c r="R53" i="16"/>
  <c r="P54" i="16"/>
  <c r="Q54" i="16"/>
  <c r="R54" i="16"/>
  <c r="P55" i="16"/>
  <c r="Q55" i="16"/>
  <c r="R55" i="16"/>
  <c r="P56" i="16"/>
  <c r="Q56" i="16"/>
  <c r="R56" i="16"/>
  <c r="P57" i="16"/>
  <c r="Q57" i="16"/>
  <c r="R57" i="16"/>
  <c r="P58" i="16"/>
  <c r="Q58" i="16"/>
  <c r="R58" i="16"/>
  <c r="P59" i="16"/>
  <c r="Q59" i="16"/>
  <c r="R59" i="16"/>
  <c r="P60" i="16"/>
  <c r="Q60" i="16"/>
  <c r="R60" i="16"/>
  <c r="P61" i="16"/>
  <c r="Q61" i="16"/>
  <c r="R61" i="16"/>
  <c r="P62" i="16"/>
  <c r="Q62" i="16"/>
  <c r="R62" i="16"/>
  <c r="P63" i="16"/>
  <c r="Q63" i="16"/>
  <c r="R63" i="16"/>
  <c r="P64" i="16"/>
  <c r="Q64" i="16"/>
  <c r="R64" i="16"/>
  <c r="P65" i="16"/>
  <c r="Q65" i="16"/>
  <c r="R65" i="16"/>
  <c r="P66" i="16"/>
  <c r="Q66" i="16"/>
  <c r="R66" i="16"/>
  <c r="P67" i="16"/>
  <c r="Q67" i="16"/>
  <c r="R67" i="16"/>
  <c r="P68" i="16"/>
  <c r="Q68" i="16"/>
  <c r="R68" i="16"/>
  <c r="P69" i="16"/>
  <c r="Q69" i="16"/>
  <c r="R69" i="16"/>
  <c r="Q19" i="16"/>
  <c r="R19" i="16"/>
  <c r="P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19" i="16"/>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O21" i="13" l="1"/>
  <c r="O22" i="13"/>
  <c r="O23" i="13"/>
  <c r="O24" i="13"/>
  <c r="O25" i="13"/>
  <c r="O26" i="13"/>
  <c r="O27" i="13"/>
  <c r="O20" i="13"/>
  <c r="O19" i="13"/>
  <c r="O28" i="13"/>
  <c r="C131" i="16"/>
  <c r="C184" i="16" s="1"/>
  <c r="C237" i="16" s="1"/>
  <c r="S54" i="13"/>
  <c r="U54" i="13" s="1"/>
  <c r="V54" i="13" s="1"/>
  <c r="S55" i="13"/>
  <c r="U55" i="13"/>
  <c r="V55" i="13" s="1"/>
  <c r="S56" i="13"/>
  <c r="U56" i="13" s="1"/>
  <c r="V56" i="13" s="1"/>
  <c r="S57" i="13"/>
  <c r="U57" i="13"/>
  <c r="V57" i="13" s="1"/>
  <c r="S58" i="13"/>
  <c r="U58" i="13" s="1"/>
  <c r="V58" i="13" s="1"/>
  <c r="S59" i="13"/>
  <c r="U59" i="13"/>
  <c r="V59" i="13" s="1"/>
  <c r="S60" i="13"/>
  <c r="U60" i="13" s="1"/>
  <c r="V60" i="13" s="1"/>
  <c r="S61" i="13"/>
  <c r="U61" i="13"/>
  <c r="V61" i="13"/>
  <c r="S19" i="13"/>
  <c r="U19" i="13" s="1"/>
  <c r="V19" i="13" s="1"/>
  <c r="S27" i="13"/>
  <c r="U27" i="13"/>
  <c r="V27" i="13" s="1"/>
  <c r="S62" i="13"/>
  <c r="U62" i="13"/>
  <c r="V62" i="13" s="1"/>
  <c r="C184" i="13"/>
  <c r="C237" i="13" s="1"/>
  <c r="C290" i="13" s="1"/>
  <c r="S63" i="13"/>
  <c r="U63" i="13" s="1"/>
  <c r="V63" i="13" s="1"/>
  <c r="S64" i="13"/>
  <c r="U64" i="13"/>
  <c r="V64" i="13" s="1"/>
  <c r="B76" i="13"/>
  <c r="B77" i="13" s="1"/>
  <c r="A76" i="13"/>
  <c r="A77" i="13"/>
  <c r="A78" i="13"/>
  <c r="A79" i="13"/>
  <c r="A80" i="13" s="1"/>
  <c r="A81" i="13" s="1"/>
  <c r="A82" i="13"/>
  <c r="S20" i="13"/>
  <c r="U20" i="13"/>
  <c r="V20" i="13" s="1"/>
  <c r="S21" i="13"/>
  <c r="U21" i="13"/>
  <c r="V21" i="13" s="1"/>
  <c r="S22" i="13"/>
  <c r="U22" i="13"/>
  <c r="V22" i="13" s="1"/>
  <c r="S23" i="13"/>
  <c r="U23" i="13"/>
  <c r="V23" i="13" s="1"/>
  <c r="S24" i="13"/>
  <c r="U24" i="13"/>
  <c r="V24" i="13" s="1"/>
  <c r="S25" i="13"/>
  <c r="U25" i="13"/>
  <c r="V25" i="13" s="1"/>
  <c r="S26" i="13"/>
  <c r="U26" i="13"/>
  <c r="V26" i="13" s="1"/>
  <c r="S28" i="13"/>
  <c r="U28" i="13"/>
  <c r="V28" i="13" s="1"/>
  <c r="S29" i="13"/>
  <c r="U29" i="13"/>
  <c r="V29" i="13" s="1"/>
  <c r="S30" i="13"/>
  <c r="U30" i="13"/>
  <c r="V30" i="13" s="1"/>
  <c r="S31" i="13"/>
  <c r="U31" i="13"/>
  <c r="V31" i="13" s="1"/>
  <c r="S32" i="13"/>
  <c r="U32" i="13"/>
  <c r="V32" i="13" s="1"/>
  <c r="S33" i="13"/>
  <c r="U33" i="13"/>
  <c r="V33" i="13" s="1"/>
  <c r="S34" i="13"/>
  <c r="U34" i="13"/>
  <c r="V34" i="13" s="1"/>
  <c r="S35" i="13"/>
  <c r="U35" i="13"/>
  <c r="V35" i="13" s="1"/>
  <c r="S36" i="13"/>
  <c r="U36" i="13"/>
  <c r="V36" i="13" s="1"/>
  <c r="S37" i="13"/>
  <c r="U37" i="13"/>
  <c r="V37" i="13" s="1"/>
  <c r="S38" i="13"/>
  <c r="U38" i="13"/>
  <c r="V38" i="13" s="1"/>
  <c r="S39" i="13"/>
  <c r="U39" i="13"/>
  <c r="V39" i="13" s="1"/>
  <c r="S40" i="13"/>
  <c r="U40" i="13"/>
  <c r="S41" i="13"/>
  <c r="U41" i="13"/>
  <c r="S42" i="13"/>
  <c r="U42" i="13"/>
  <c r="S43" i="13"/>
  <c r="U43" i="13"/>
  <c r="V43" i="13" s="1"/>
  <c r="S44" i="13"/>
  <c r="U44" i="13"/>
  <c r="S45" i="13"/>
  <c r="U45" i="13"/>
  <c r="S46" i="13"/>
  <c r="U46" i="13"/>
  <c r="S47" i="13"/>
  <c r="S48" i="13"/>
  <c r="U48" i="13" s="1"/>
  <c r="V48" i="13" s="1"/>
  <c r="S49" i="13"/>
  <c r="S50" i="13"/>
  <c r="S51" i="13"/>
  <c r="U51" i="13" s="1"/>
  <c r="V51" i="13" s="1"/>
  <c r="S52" i="13"/>
  <c r="U52" i="13" s="1"/>
  <c r="V52" i="13" s="1"/>
  <c r="S53" i="13"/>
  <c r="T59" i="13"/>
  <c r="T60" i="13"/>
  <c r="T61" i="13"/>
  <c r="D156" i="13"/>
  <c r="E156" i="13" s="1"/>
  <c r="D163" i="13"/>
  <c r="D166" i="13" s="1"/>
  <c r="E163" i="13"/>
  <c r="E166" i="13" s="1"/>
  <c r="D170" i="13"/>
  <c r="E170" i="13"/>
  <c r="D209" i="13"/>
  <c r="E209" i="13"/>
  <c r="D216" i="13"/>
  <c r="E216" i="13"/>
  <c r="D223" i="13"/>
  <c r="E223" i="13"/>
  <c r="D262" i="13"/>
  <c r="E262" i="13"/>
  <c r="D269" i="13"/>
  <c r="E269" i="13"/>
  <c r="D276" i="13"/>
  <c r="E276" i="13" s="1"/>
  <c r="D315" i="13"/>
  <c r="E315" i="13"/>
  <c r="D322" i="13"/>
  <c r="D329" i="13"/>
  <c r="E329" i="13" s="1"/>
  <c r="D157" i="13"/>
  <c r="D159" i="13" s="1"/>
  <c r="D164" i="13"/>
  <c r="E164" i="13"/>
  <c r="D171" i="13"/>
  <c r="D172" i="13" s="1"/>
  <c r="E171" i="13"/>
  <c r="E172" i="13" s="1"/>
  <c r="D210" i="13"/>
  <c r="E210" i="13"/>
  <c r="D217" i="13"/>
  <c r="E217" i="13"/>
  <c r="D224" i="13"/>
  <c r="E224" i="13" s="1"/>
  <c r="D263" i="13"/>
  <c r="E263" i="13"/>
  <c r="D270" i="13"/>
  <c r="E270" i="13" s="1"/>
  <c r="D277" i="13"/>
  <c r="E277" i="13" s="1"/>
  <c r="D316" i="13"/>
  <c r="D323" i="13"/>
  <c r="D330" i="13"/>
  <c r="D158" i="13"/>
  <c r="E158" i="13" s="1"/>
  <c r="D165" i="13"/>
  <c r="E165" i="13"/>
  <c r="D211" i="13"/>
  <c r="E211" i="13" s="1"/>
  <c r="D218" i="13"/>
  <c r="E218" i="13"/>
  <c r="D264" i="13"/>
  <c r="E264" i="13" s="1"/>
  <c r="D271" i="13"/>
  <c r="E271" i="13"/>
  <c r="D317" i="13"/>
  <c r="E317" i="13" s="1"/>
  <c r="D324" i="13"/>
  <c r="E324" i="13"/>
  <c r="T62" i="13"/>
  <c r="T63" i="13"/>
  <c r="T64" i="13"/>
  <c r="E348" i="13"/>
  <c r="E352" i="13"/>
  <c r="D352" i="13"/>
  <c r="C331" i="13"/>
  <c r="C325" i="13"/>
  <c r="C318" i="13"/>
  <c r="C278" i="13"/>
  <c r="C272" i="13"/>
  <c r="E265" i="13"/>
  <c r="D265" i="13"/>
  <c r="C265" i="13"/>
  <c r="C225" i="13"/>
  <c r="E219" i="13"/>
  <c r="D219" i="13"/>
  <c r="C219" i="13"/>
  <c r="C212" i="13"/>
  <c r="C172" i="13"/>
  <c r="C166" i="13"/>
  <c r="C159" i="13"/>
  <c r="S49" i="16"/>
  <c r="U49" i="16" s="1"/>
  <c r="V49" i="16" s="1"/>
  <c r="S50" i="16"/>
  <c r="U50" i="16" s="1"/>
  <c r="V50" i="16" s="1"/>
  <c r="S51" i="16"/>
  <c r="U51" i="16" s="1"/>
  <c r="V51" i="16" s="1"/>
  <c r="S52" i="16"/>
  <c r="U52" i="16" s="1"/>
  <c r="V52" i="16" s="1"/>
  <c r="S53" i="16"/>
  <c r="U53" i="16" s="1"/>
  <c r="V53" i="16" s="1"/>
  <c r="S54" i="16"/>
  <c r="U54" i="16" s="1"/>
  <c r="V54" i="16" s="1"/>
  <c r="S55" i="16"/>
  <c r="U55" i="16" s="1"/>
  <c r="V55" i="16" s="1"/>
  <c r="S56" i="16"/>
  <c r="U56" i="16" s="1"/>
  <c r="V56" i="16" s="1"/>
  <c r="S57" i="16"/>
  <c r="U57" i="16" s="1"/>
  <c r="V57" i="16" s="1"/>
  <c r="S58" i="16"/>
  <c r="U58" i="16" s="1"/>
  <c r="V58" i="16" s="1"/>
  <c r="S59" i="16"/>
  <c r="U59" i="16" s="1"/>
  <c r="S60" i="16"/>
  <c r="U60" i="16"/>
  <c r="S61" i="16"/>
  <c r="U61" i="16" s="1"/>
  <c r="S62" i="16"/>
  <c r="U62" i="16" s="1"/>
  <c r="V62" i="16" s="1"/>
  <c r="S63" i="16"/>
  <c r="U63" i="16" s="1"/>
  <c r="S64" i="16"/>
  <c r="U64" i="16" s="1"/>
  <c r="S46" i="16"/>
  <c r="U46" i="16" s="1"/>
  <c r="V46" i="16" s="1"/>
  <c r="S38" i="16"/>
  <c r="U38" i="16" s="1"/>
  <c r="V38" i="16" s="1"/>
  <c r="S69" i="16"/>
  <c r="U69" i="16"/>
  <c r="V69" i="16" s="1"/>
  <c r="BA125" i="16" s="1"/>
  <c r="S68" i="16"/>
  <c r="U68" i="16" s="1"/>
  <c r="V68" i="16" s="1"/>
  <c r="S67" i="16"/>
  <c r="U67" i="16" s="1"/>
  <c r="V67" i="16" s="1"/>
  <c r="S66" i="16"/>
  <c r="U66" i="16" s="1"/>
  <c r="S65" i="13"/>
  <c r="U65" i="13" s="1"/>
  <c r="V65" i="13" s="1"/>
  <c r="T65" i="13"/>
  <c r="S66" i="13"/>
  <c r="T66" i="13"/>
  <c r="T69" i="16"/>
  <c r="O69" i="16"/>
  <c r="T68" i="16"/>
  <c r="O68" i="16"/>
  <c r="T67" i="16"/>
  <c r="O67" i="16"/>
  <c r="T66" i="16"/>
  <c r="O66" i="16"/>
  <c r="S65" i="16"/>
  <c r="U65" i="16" s="1"/>
  <c r="V65" i="16" s="1"/>
  <c r="S67" i="13"/>
  <c r="T67" i="13"/>
  <c r="S68" i="13"/>
  <c r="T68" i="13"/>
  <c r="S69" i="13"/>
  <c r="U69" i="13" s="1"/>
  <c r="T69" i="13"/>
  <c r="A20" i="13"/>
  <c r="A21" i="13"/>
  <c r="A22" i="13" s="1"/>
  <c r="A23" i="13" s="1"/>
  <c r="A24" i="13"/>
  <c r="A25" i="13"/>
  <c r="A26" i="13" s="1"/>
  <c r="A27" i="13" s="1"/>
  <c r="A28" i="13" s="1"/>
  <c r="A29" i="13" s="1"/>
  <c r="A30" i="13" s="1"/>
  <c r="A31" i="13" s="1"/>
  <c r="A32" i="13" s="1"/>
  <c r="A33" i="13"/>
  <c r="A34" i="13" s="1"/>
  <c r="A35" i="13" s="1"/>
  <c r="A36" i="13" s="1"/>
  <c r="A37" i="13" s="1"/>
  <c r="A38" i="13" s="1"/>
  <c r="A39" i="13" s="1"/>
  <c r="A40" i="13" s="1"/>
  <c r="A41" i="13"/>
  <c r="A42" i="13" s="1"/>
  <c r="A43" i="13" s="1"/>
  <c r="A44" i="13" s="1"/>
  <c r="A45" i="13" s="1"/>
  <c r="A46" i="13" s="1"/>
  <c r="A47" i="13" s="1"/>
  <c r="A48" i="13" s="1"/>
  <c r="A49" i="13"/>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B20" i="13"/>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T65" i="16"/>
  <c r="S19" i="16"/>
  <c r="U19" i="16" s="1"/>
  <c r="V19" i="16" s="1"/>
  <c r="A76" i="16"/>
  <c r="S20" i="16"/>
  <c r="U20" i="16" s="1"/>
  <c r="V20" i="16" s="1"/>
  <c r="S21" i="16"/>
  <c r="U21" i="16" s="1"/>
  <c r="V21" i="16" s="1"/>
  <c r="S22" i="16"/>
  <c r="U22" i="16" s="1"/>
  <c r="S23" i="16"/>
  <c r="U23" i="16" s="1"/>
  <c r="V23" i="16" s="1"/>
  <c r="S24" i="16"/>
  <c r="U24" i="16" s="1"/>
  <c r="V24" i="16" s="1"/>
  <c r="S25" i="16"/>
  <c r="U25" i="16" s="1"/>
  <c r="V25" i="16" s="1"/>
  <c r="S26" i="16"/>
  <c r="U26" i="16" s="1"/>
  <c r="V26" i="16" s="1"/>
  <c r="S27" i="16"/>
  <c r="S28" i="16"/>
  <c r="U28" i="16"/>
  <c r="V28" i="16" s="1"/>
  <c r="S29" i="16"/>
  <c r="U29" i="16" s="1"/>
  <c r="V29" i="16" s="1"/>
  <c r="S30" i="16"/>
  <c r="U30" i="16" s="1"/>
  <c r="V30" i="16" s="1"/>
  <c r="S31" i="16"/>
  <c r="U31" i="16" s="1"/>
  <c r="V31" i="16" s="1"/>
  <c r="S32" i="16"/>
  <c r="U32" i="16" s="1"/>
  <c r="V32" i="16" s="1"/>
  <c r="S33" i="16"/>
  <c r="U33" i="16" s="1"/>
  <c r="V33" i="16" s="1"/>
  <c r="S34" i="16"/>
  <c r="S35" i="16"/>
  <c r="U35" i="16" s="1"/>
  <c r="V35" i="16" s="1"/>
  <c r="S36" i="16"/>
  <c r="U36" i="16" s="1"/>
  <c r="V36" i="16" s="1"/>
  <c r="S37" i="16"/>
  <c r="U37" i="16" s="1"/>
  <c r="V37" i="16" s="1"/>
  <c r="S39" i="16"/>
  <c r="U39" i="16" s="1"/>
  <c r="V39" i="16" s="1"/>
  <c r="S40" i="16"/>
  <c r="U40" i="16"/>
  <c r="V40" i="16" s="1"/>
  <c r="S41" i="16"/>
  <c r="U41" i="16" s="1"/>
  <c r="V41" i="16" s="1"/>
  <c r="S42" i="16"/>
  <c r="U42" i="16"/>
  <c r="V42" i="16" s="1"/>
  <c r="S43" i="16"/>
  <c r="U43" i="16" s="1"/>
  <c r="S44" i="16"/>
  <c r="U44" i="16" s="1"/>
  <c r="S45" i="16"/>
  <c r="U45" i="16"/>
  <c r="V45" i="16" s="1"/>
  <c r="S47" i="16"/>
  <c r="U47" i="16" s="1"/>
  <c r="V47" i="16" s="1"/>
  <c r="S48" i="16"/>
  <c r="T54" i="16"/>
  <c r="T55" i="16"/>
  <c r="T56" i="16"/>
  <c r="T57" i="16"/>
  <c r="T58" i="16"/>
  <c r="T59" i="16"/>
  <c r="T60" i="16"/>
  <c r="T61" i="16"/>
  <c r="T62" i="16"/>
  <c r="T63" i="16"/>
  <c r="T64" i="16"/>
  <c r="D156" i="16"/>
  <c r="D163" i="16"/>
  <c r="E163" i="16"/>
  <c r="D170" i="16"/>
  <c r="E170" i="16" s="1"/>
  <c r="D209" i="16"/>
  <c r="E209" i="16"/>
  <c r="D216" i="16"/>
  <c r="D223" i="16"/>
  <c r="E223" i="16"/>
  <c r="D262" i="16"/>
  <c r="D269" i="16"/>
  <c r="E269" i="16"/>
  <c r="D276" i="16"/>
  <c r="E276" i="16" s="1"/>
  <c r="D315" i="16"/>
  <c r="D318" i="16" s="1"/>
  <c r="E315" i="16"/>
  <c r="D322" i="16"/>
  <c r="E322" i="16"/>
  <c r="D329" i="16"/>
  <c r="D331" i="16" s="1"/>
  <c r="E329" i="16"/>
  <c r="E331" i="16" s="1"/>
  <c r="D157" i="16"/>
  <c r="E157" i="16"/>
  <c r="D164" i="16"/>
  <c r="E164" i="16"/>
  <c r="D171" i="16"/>
  <c r="E171" i="16"/>
  <c r="D210" i="16"/>
  <c r="D212" i="16" s="1"/>
  <c r="E210" i="16"/>
  <c r="D217" i="16"/>
  <c r="E217" i="16"/>
  <c r="D224" i="16"/>
  <c r="E224" i="16"/>
  <c r="E225" i="16"/>
  <c r="D263" i="16"/>
  <c r="E263" i="16" s="1"/>
  <c r="D270" i="16"/>
  <c r="E270" i="16"/>
  <c r="D277" i="16"/>
  <c r="E277" i="16" s="1"/>
  <c r="D316" i="16"/>
  <c r="E316" i="16"/>
  <c r="D323" i="16"/>
  <c r="E323" i="16"/>
  <c r="E325" i="16"/>
  <c r="D330" i="16"/>
  <c r="E330" i="16" s="1"/>
  <c r="D158" i="16"/>
  <c r="E158" i="16"/>
  <c r="D165" i="16"/>
  <c r="E165" i="16"/>
  <c r="D211" i="16"/>
  <c r="E211" i="16"/>
  <c r="D218" i="16"/>
  <c r="E218" i="16"/>
  <c r="D264" i="16"/>
  <c r="E264" i="16"/>
  <c r="D271" i="16"/>
  <c r="E271" i="16"/>
  <c r="D317" i="16"/>
  <c r="E317" i="16"/>
  <c r="D324" i="16"/>
  <c r="E324" i="16"/>
  <c r="E352" i="16"/>
  <c r="D352" i="16"/>
  <c r="E348" i="16"/>
  <c r="C331" i="16"/>
  <c r="D325" i="16"/>
  <c r="C325" i="16"/>
  <c r="C318" i="16"/>
  <c r="C278" i="16"/>
  <c r="D272" i="16"/>
  <c r="C272" i="16"/>
  <c r="C265" i="16"/>
  <c r="D225" i="16"/>
  <c r="C225" i="16"/>
  <c r="C219" i="16"/>
  <c r="C212" i="16"/>
  <c r="O19" i="16"/>
  <c r="T19" i="16"/>
  <c r="A20" i="16"/>
  <c r="B20" i="16"/>
  <c r="O20" i="16"/>
  <c r="T20" i="16"/>
  <c r="A21" i="16"/>
  <c r="B21" i="16"/>
  <c r="O21" i="16"/>
  <c r="T21" i="16"/>
  <c r="A22" i="16"/>
  <c r="B22" i="16"/>
  <c r="O22" i="16"/>
  <c r="T22" i="16"/>
  <c r="A23" i="16"/>
  <c r="B23" i="16"/>
  <c r="O23" i="16"/>
  <c r="T23" i="16"/>
  <c r="A24" i="16"/>
  <c r="B24" i="16"/>
  <c r="O24" i="16"/>
  <c r="T24" i="16"/>
  <c r="A25" i="16"/>
  <c r="B25" i="16"/>
  <c r="O25" i="16"/>
  <c r="T25" i="16"/>
  <c r="A26" i="16"/>
  <c r="B26" i="16"/>
  <c r="O26" i="16"/>
  <c r="T26" i="16"/>
  <c r="A27" i="16"/>
  <c r="B27" i="16"/>
  <c r="O27" i="16"/>
  <c r="T27" i="16"/>
  <c r="A28" i="16"/>
  <c r="B28" i="16"/>
  <c r="O28" i="16"/>
  <c r="T28" i="16"/>
  <c r="A29" i="16"/>
  <c r="B29" i="16"/>
  <c r="O29" i="16"/>
  <c r="T29" i="16"/>
  <c r="A30" i="16"/>
  <c r="B30" i="16"/>
  <c r="O30" i="16"/>
  <c r="T30" i="16"/>
  <c r="A31" i="16"/>
  <c r="B31" i="16"/>
  <c r="O31" i="16"/>
  <c r="T31" i="16"/>
  <c r="A32" i="16"/>
  <c r="B32" i="16"/>
  <c r="O32" i="16"/>
  <c r="T32" i="16"/>
  <c r="A33" i="16"/>
  <c r="B33" i="16"/>
  <c r="O33" i="16"/>
  <c r="T33" i="16"/>
  <c r="A34" i="16"/>
  <c r="B34" i="16"/>
  <c r="O34" i="16"/>
  <c r="T34" i="16"/>
  <c r="A35" i="16"/>
  <c r="B35" i="16"/>
  <c r="O35" i="16"/>
  <c r="T35" i="16"/>
  <c r="A36" i="16"/>
  <c r="B36" i="16"/>
  <c r="O36" i="16"/>
  <c r="T36" i="16"/>
  <c r="A37" i="16"/>
  <c r="B37" i="16"/>
  <c r="O37" i="16"/>
  <c r="T37" i="16"/>
  <c r="A38" i="16"/>
  <c r="B38" i="16"/>
  <c r="O38" i="16"/>
  <c r="T38" i="16"/>
  <c r="A39" i="16"/>
  <c r="B39" i="16"/>
  <c r="O39" i="16"/>
  <c r="T39" i="16"/>
  <c r="A40" i="16"/>
  <c r="B40" i="16"/>
  <c r="O40" i="16"/>
  <c r="T40" i="16"/>
  <c r="A41" i="16"/>
  <c r="B41" i="16"/>
  <c r="O41" i="16"/>
  <c r="T41" i="16"/>
  <c r="A42" i="16"/>
  <c r="B42" i="16"/>
  <c r="O42" i="16"/>
  <c r="T42" i="16"/>
  <c r="A43" i="16"/>
  <c r="B43" i="16"/>
  <c r="O43" i="16"/>
  <c r="T43" i="16"/>
  <c r="A44" i="16"/>
  <c r="B44" i="16"/>
  <c r="O44" i="16"/>
  <c r="T44" i="16"/>
  <c r="A45" i="16"/>
  <c r="B45" i="16"/>
  <c r="O45" i="16"/>
  <c r="T45" i="16"/>
  <c r="A46" i="16"/>
  <c r="B46" i="16"/>
  <c r="O46" i="16"/>
  <c r="T46" i="16"/>
  <c r="A47" i="16"/>
  <c r="B47" i="16"/>
  <c r="O47" i="16"/>
  <c r="T47" i="16"/>
  <c r="A48" i="16"/>
  <c r="B48" i="16"/>
  <c r="O48" i="16"/>
  <c r="T48" i="16"/>
  <c r="A49" i="16"/>
  <c r="B49" i="16"/>
  <c r="O49" i="16"/>
  <c r="T49" i="16"/>
  <c r="A50" i="16"/>
  <c r="B50" i="16"/>
  <c r="O50" i="16"/>
  <c r="T50" i="16"/>
  <c r="A51" i="16"/>
  <c r="B51" i="16"/>
  <c r="O51" i="16"/>
  <c r="T51" i="16"/>
  <c r="A52" i="16"/>
  <c r="B52" i="16"/>
  <c r="O52" i="16"/>
  <c r="T52" i="16"/>
  <c r="A53" i="16"/>
  <c r="B53" i="16"/>
  <c r="O53" i="16"/>
  <c r="T53" i="16"/>
  <c r="A54" i="16"/>
  <c r="B54" i="16"/>
  <c r="B55" i="16" s="1"/>
  <c r="B56" i="16" s="1"/>
  <c r="B57" i="16" s="1"/>
  <c r="B58" i="16" s="1"/>
  <c r="B59" i="16" s="1"/>
  <c r="B60" i="16" s="1"/>
  <c r="B61" i="16" s="1"/>
  <c r="B62" i="16" s="1"/>
  <c r="B63" i="16" s="1"/>
  <c r="B64" i="16" s="1"/>
  <c r="B65" i="16" s="1"/>
  <c r="B66" i="16" s="1"/>
  <c r="B67" i="16" s="1"/>
  <c r="B68" i="16" s="1"/>
  <c r="B69" i="16" s="1"/>
  <c r="O54" i="16"/>
  <c r="A55" i="16"/>
  <c r="A56" i="16" s="1"/>
  <c r="A57" i="16"/>
  <c r="A58" i="16"/>
  <c r="A59" i="16" s="1"/>
  <c r="A60" i="16" s="1"/>
  <c r="A61" i="16"/>
  <c r="A62" i="16" s="1"/>
  <c r="A63" i="16" s="1"/>
  <c r="A64" i="16" s="1"/>
  <c r="A65" i="16" s="1"/>
  <c r="A66" i="16" s="1"/>
  <c r="A67" i="16" s="1"/>
  <c r="A68" i="16" s="1"/>
  <c r="A69" i="16" s="1"/>
  <c r="O55" i="16"/>
  <c r="O56" i="16"/>
  <c r="O57" i="16"/>
  <c r="O58" i="16"/>
  <c r="O59" i="16"/>
  <c r="O60" i="16"/>
  <c r="O61" i="16"/>
  <c r="O62" i="16"/>
  <c r="O63" i="16"/>
  <c r="O64" i="16"/>
  <c r="O65" i="16"/>
  <c r="B76" i="16"/>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C159" i="16"/>
  <c r="C166" i="16"/>
  <c r="D166" i="16"/>
  <c r="C172" i="16"/>
  <c r="D172" i="16"/>
  <c r="E172" i="16"/>
  <c r="E272" i="16"/>
  <c r="A77" i="16"/>
  <c r="U48" i="16"/>
  <c r="V48" i="16" s="1"/>
  <c r="U53" i="13"/>
  <c r="V53" i="13" s="1"/>
  <c r="U49" i="13"/>
  <c r="V49" i="13" s="1"/>
  <c r="U47" i="13"/>
  <c r="V47" i="13" s="1"/>
  <c r="V46" i="13"/>
  <c r="V44" i="13"/>
  <c r="V42" i="13"/>
  <c r="V40" i="13"/>
  <c r="U50" i="13"/>
  <c r="V50" i="13" s="1"/>
  <c r="AA105" i="13"/>
  <c r="AA103" i="13"/>
  <c r="W101" i="13"/>
  <c r="W99" i="13"/>
  <c r="X96" i="13"/>
  <c r="X99" i="13"/>
  <c r="X97" i="13"/>
  <c r="X98" i="13"/>
  <c r="X102" i="13"/>
  <c r="Z103" i="13"/>
  <c r="Z104" i="13"/>
  <c r="Z102" i="13"/>
  <c r="AB100" i="13"/>
  <c r="AB103" i="13"/>
  <c r="AB104" i="13"/>
  <c r="AB101" i="13"/>
  <c r="AB102" i="13"/>
  <c r="AB106" i="13"/>
  <c r="AD103" i="13"/>
  <c r="AD104" i="13"/>
  <c r="A78" i="16"/>
  <c r="A79" i="16"/>
  <c r="A80" i="16"/>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E323" i="13"/>
  <c r="E157" i="13" l="1"/>
  <c r="E159" i="13" s="1"/>
  <c r="AD107" i="13"/>
  <c r="AD102" i="13"/>
  <c r="AD108" i="13"/>
  <c r="AD105" i="13"/>
  <c r="D318" i="13"/>
  <c r="E316" i="13"/>
  <c r="E318" i="13" s="1"/>
  <c r="U66" i="13"/>
  <c r="V66" i="13" s="1"/>
  <c r="A83" i="13"/>
  <c r="X103" i="13"/>
  <c r="AS125" i="13"/>
  <c r="AS124" i="13"/>
  <c r="AS119" i="13"/>
  <c r="AS121" i="13"/>
  <c r="AS122" i="13"/>
  <c r="AS117" i="13"/>
  <c r="AS118" i="13"/>
  <c r="AB107" i="13"/>
  <c r="E318" i="16"/>
  <c r="E216" i="16"/>
  <c r="E219" i="16" s="1"/>
  <c r="D219" i="16"/>
  <c r="E166" i="16"/>
  <c r="E272" i="13"/>
  <c r="AA106" i="13"/>
  <c r="AA99" i="13"/>
  <c r="AA107" i="13"/>
  <c r="AA101" i="13"/>
  <c r="AA100" i="13"/>
  <c r="AA104" i="13"/>
  <c r="AA102" i="13"/>
  <c r="W97" i="13"/>
  <c r="W100" i="13"/>
  <c r="W98" i="13"/>
  <c r="W95" i="13"/>
  <c r="W103" i="13"/>
  <c r="W102" i="13"/>
  <c r="W96" i="13"/>
  <c r="AD109" i="13"/>
  <c r="AS120" i="13"/>
  <c r="AD106" i="13"/>
  <c r="Z105" i="13"/>
  <c r="Z99" i="13"/>
  <c r="Z98" i="13"/>
  <c r="Z106" i="13"/>
  <c r="Z100" i="13"/>
  <c r="Z101" i="13"/>
  <c r="E262" i="16"/>
  <c r="E265" i="16" s="1"/>
  <c r="D265" i="16"/>
  <c r="E212" i="16"/>
  <c r="AS123" i="13"/>
  <c r="V68" i="13"/>
  <c r="U68" i="13"/>
  <c r="E212" i="13"/>
  <c r="AB105" i="13"/>
  <c r="X101" i="13"/>
  <c r="E278" i="16"/>
  <c r="E156" i="16"/>
  <c r="E159" i="16" s="1"/>
  <c r="D159" i="16"/>
  <c r="D212" i="13"/>
  <c r="D272" i="13"/>
  <c r="V45" i="13"/>
  <c r="V41" i="13"/>
  <c r="E330" i="13"/>
  <c r="D331" i="13"/>
  <c r="E322" i="13"/>
  <c r="E325" i="13" s="1"/>
  <c r="D325" i="13"/>
  <c r="X100" i="13"/>
  <c r="D278" i="16"/>
  <c r="V69" i="13"/>
  <c r="BA125" i="13" s="1"/>
  <c r="U67" i="13"/>
  <c r="V67" i="13"/>
  <c r="U34" i="16"/>
  <c r="V34" i="16" s="1"/>
  <c r="AZ124" i="16"/>
  <c r="AZ125" i="16"/>
  <c r="V61" i="16"/>
  <c r="V60" i="16"/>
  <c r="AR124" i="16" s="1"/>
  <c r="V44" i="16"/>
  <c r="AB124" i="16" s="1"/>
  <c r="U27" i="16"/>
  <c r="V27" i="16" s="1"/>
  <c r="V64" i="16"/>
  <c r="AV123" i="16" s="1"/>
  <c r="AB117" i="16"/>
  <c r="AB103" i="16"/>
  <c r="AB105" i="16"/>
  <c r="AB121" i="16"/>
  <c r="AB123" i="16"/>
  <c r="AB104" i="16"/>
  <c r="AB111" i="16"/>
  <c r="AB115" i="16"/>
  <c r="AB118" i="16"/>
  <c r="AB110" i="16"/>
  <c r="AB114" i="16"/>
  <c r="AB116" i="16"/>
  <c r="S92" i="16"/>
  <c r="S94" i="16"/>
  <c r="S96" i="16"/>
  <c r="S98" i="16"/>
  <c r="S101" i="16"/>
  <c r="S111" i="16"/>
  <c r="S116" i="16"/>
  <c r="S122" i="16"/>
  <c r="S123" i="16"/>
  <c r="S91" i="16"/>
  <c r="S95" i="16"/>
  <c r="S99" i="16"/>
  <c r="S102" i="16"/>
  <c r="S105" i="16"/>
  <c r="S106" i="16"/>
  <c r="S107" i="16"/>
  <c r="S108" i="16"/>
  <c r="S113" i="16"/>
  <c r="S115" i="16"/>
  <c r="S121" i="16"/>
  <c r="S100" i="16"/>
  <c r="S104" i="16"/>
  <c r="S110" i="16"/>
  <c r="S112" i="16"/>
  <c r="S114" i="16"/>
  <c r="S118" i="16"/>
  <c r="S119" i="16"/>
  <c r="S120" i="16"/>
  <c r="S93" i="16"/>
  <c r="S97" i="16"/>
  <c r="S103" i="16"/>
  <c r="S109" i="16"/>
  <c r="S117" i="16"/>
  <c r="S124" i="16"/>
  <c r="S125" i="16"/>
  <c r="AR122" i="16"/>
  <c r="AR123" i="16"/>
  <c r="AR125" i="16"/>
  <c r="AT118" i="16"/>
  <c r="AT123" i="16"/>
  <c r="AT119" i="16"/>
  <c r="AT124" i="16"/>
  <c r="AT120" i="16"/>
  <c r="AT121" i="16"/>
  <c r="AT122" i="16"/>
  <c r="AT125" i="16"/>
  <c r="E84" i="16"/>
  <c r="E78" i="16"/>
  <c r="E86" i="16"/>
  <c r="E93" i="16"/>
  <c r="E115" i="16"/>
  <c r="E123" i="16"/>
  <c r="E81" i="16"/>
  <c r="E87" i="16"/>
  <c r="E100" i="16"/>
  <c r="E82" i="16"/>
  <c r="E85" i="16"/>
  <c r="E94" i="16"/>
  <c r="E97" i="16"/>
  <c r="E102" i="16"/>
  <c r="E116" i="16"/>
  <c r="AW121" i="16"/>
  <c r="AW122" i="16"/>
  <c r="AW125" i="16"/>
  <c r="AW123" i="16"/>
  <c r="AW124" i="16"/>
  <c r="AY124" i="16"/>
  <c r="AY123" i="16"/>
  <c r="AY125" i="16"/>
  <c r="AV125" i="16"/>
  <c r="AN113" i="16"/>
  <c r="AN114" i="16"/>
  <c r="AN115" i="16"/>
  <c r="AN121" i="16"/>
  <c r="AN118" i="16"/>
  <c r="AN122" i="16"/>
  <c r="V43" i="16"/>
  <c r="AA125" i="16" s="1"/>
  <c r="V22" i="16"/>
  <c r="V66" i="16"/>
  <c r="V63" i="16"/>
  <c r="V59" i="16"/>
  <c r="S91" i="13"/>
  <c r="S92" i="13"/>
  <c r="S93" i="13"/>
  <c r="S94" i="13"/>
  <c r="S95" i="13"/>
  <c r="S96" i="13"/>
  <c r="S97" i="13"/>
  <c r="S98" i="13"/>
  <c r="S99" i="13"/>
  <c r="Q90" i="13"/>
  <c r="Q91" i="13"/>
  <c r="Q92" i="13"/>
  <c r="Q93" i="13"/>
  <c r="Q94" i="13"/>
  <c r="Q95" i="13"/>
  <c r="Q96" i="13"/>
  <c r="Q97" i="13"/>
  <c r="Q89" i="13"/>
  <c r="R91" i="13"/>
  <c r="R92" i="13"/>
  <c r="R93" i="13"/>
  <c r="R94" i="13"/>
  <c r="R95" i="13"/>
  <c r="R96" i="13"/>
  <c r="R97" i="13"/>
  <c r="R98" i="13"/>
  <c r="R90" i="13"/>
  <c r="P88" i="13"/>
  <c r="P90" i="13"/>
  <c r="P91" i="13"/>
  <c r="P92" i="13"/>
  <c r="P93" i="13"/>
  <c r="P94" i="13"/>
  <c r="P95" i="13"/>
  <c r="P96" i="13"/>
  <c r="P89" i="13"/>
  <c r="H80" i="13"/>
  <c r="H84" i="13"/>
  <c r="H88" i="13"/>
  <c r="H83" i="13"/>
  <c r="H87" i="13"/>
  <c r="H82" i="13"/>
  <c r="H86" i="13"/>
  <c r="H81" i="13"/>
  <c r="H85" i="13"/>
  <c r="L92" i="13"/>
  <c r="L90" i="13"/>
  <c r="L89" i="13"/>
  <c r="L87" i="13"/>
  <c r="L85" i="13"/>
  <c r="L91" i="13"/>
  <c r="L88" i="13"/>
  <c r="L86" i="13"/>
  <c r="L84" i="13"/>
  <c r="W96" i="16"/>
  <c r="W101" i="16"/>
  <c r="W109" i="16"/>
  <c r="W111" i="16"/>
  <c r="W113" i="16"/>
  <c r="W117" i="16"/>
  <c r="W124" i="16"/>
  <c r="W125" i="16"/>
  <c r="W99" i="16"/>
  <c r="W102" i="16"/>
  <c r="W115" i="16"/>
  <c r="W95" i="16"/>
  <c r="W97" i="16"/>
  <c r="W98" i="16"/>
  <c r="W108" i="16"/>
  <c r="W120" i="16"/>
  <c r="W121" i="16"/>
  <c r="W123" i="16"/>
  <c r="W100" i="16"/>
  <c r="W103" i="16"/>
  <c r="W104" i="16"/>
  <c r="W110" i="16"/>
  <c r="W112" i="16"/>
  <c r="W116" i="16"/>
  <c r="W106" i="16"/>
  <c r="W107" i="16"/>
  <c r="W114" i="16"/>
  <c r="W118" i="16"/>
  <c r="W119" i="16"/>
  <c r="W122" i="16"/>
  <c r="W105" i="16"/>
  <c r="O90" i="16"/>
  <c r="O93" i="16"/>
  <c r="O100" i="16"/>
  <c r="O107" i="16"/>
  <c r="O119" i="16"/>
  <c r="O124" i="16"/>
  <c r="O125" i="16"/>
  <c r="O97" i="16"/>
  <c r="O101" i="16"/>
  <c r="O114" i="16"/>
  <c r="O92" i="16"/>
  <c r="O94" i="16"/>
  <c r="O96" i="16"/>
  <c r="O102" i="16"/>
  <c r="O104" i="16"/>
  <c r="O108" i="16"/>
  <c r="O110" i="16"/>
  <c r="O112" i="16"/>
  <c r="O117" i="16"/>
  <c r="O118" i="16"/>
  <c r="O120" i="16"/>
  <c r="O123" i="16"/>
  <c r="O103" i="16"/>
  <c r="O105" i="16"/>
  <c r="O109" i="16"/>
  <c r="O116" i="16"/>
  <c r="O87" i="16"/>
  <c r="O89" i="16"/>
  <c r="O95" i="16"/>
  <c r="O98" i="16"/>
  <c r="O99" i="16"/>
  <c r="O111" i="16"/>
  <c r="O115" i="16"/>
  <c r="O121" i="16"/>
  <c r="O122" i="16"/>
  <c r="O88" i="16"/>
  <c r="O91" i="16"/>
  <c r="O106" i="16"/>
  <c r="O113" i="16"/>
  <c r="AJ109" i="16"/>
  <c r="AJ110" i="16"/>
  <c r="AJ113" i="16"/>
  <c r="AJ117" i="16"/>
  <c r="AJ123" i="16"/>
  <c r="AJ108" i="16"/>
  <c r="AJ116" i="16"/>
  <c r="AJ118" i="16"/>
  <c r="AJ119" i="16"/>
  <c r="AJ120" i="16"/>
  <c r="AJ122" i="16"/>
  <c r="AJ111" i="16"/>
  <c r="AJ114" i="16"/>
  <c r="AJ115" i="16"/>
  <c r="AJ121" i="16"/>
  <c r="AJ124" i="16"/>
  <c r="AJ112" i="16"/>
  <c r="AJ125" i="16"/>
  <c r="X98" i="16"/>
  <c r="X111" i="16"/>
  <c r="X123" i="16"/>
  <c r="X100" i="16"/>
  <c r="X101" i="16"/>
  <c r="X121" i="16"/>
  <c r="X124" i="16"/>
  <c r="X99" i="16"/>
  <c r="X103" i="16"/>
  <c r="X104" i="16"/>
  <c r="X106" i="16"/>
  <c r="X115" i="16"/>
  <c r="X116" i="16"/>
  <c r="X117" i="16"/>
  <c r="X125" i="16"/>
  <c r="X108" i="16"/>
  <c r="X118" i="16"/>
  <c r="X120" i="16"/>
  <c r="X96" i="16"/>
  <c r="X102" i="16"/>
  <c r="X105" i="16"/>
  <c r="X107" i="16"/>
  <c r="X109" i="16"/>
  <c r="X110" i="16"/>
  <c r="X112" i="16"/>
  <c r="X113" i="16"/>
  <c r="X114" i="16"/>
  <c r="X97" i="16"/>
  <c r="X119" i="16"/>
  <c r="X122" i="16"/>
  <c r="N87" i="16"/>
  <c r="N88" i="16"/>
  <c r="N90" i="16"/>
  <c r="N91" i="16"/>
  <c r="N94" i="16"/>
  <c r="N95" i="16"/>
  <c r="N96" i="16"/>
  <c r="N102" i="16"/>
  <c r="N106" i="16"/>
  <c r="N117" i="16"/>
  <c r="N119" i="16"/>
  <c r="N122" i="16"/>
  <c r="N101" i="16"/>
  <c r="N108" i="16"/>
  <c r="N111" i="16"/>
  <c r="N120" i="16"/>
  <c r="N86" i="16"/>
  <c r="N97" i="16"/>
  <c r="N98" i="16"/>
  <c r="N99" i="16"/>
  <c r="N112" i="16"/>
  <c r="N114" i="16"/>
  <c r="N116" i="16"/>
  <c r="N121" i="16"/>
  <c r="N125" i="16"/>
  <c r="N93" i="16"/>
  <c r="N109" i="16"/>
  <c r="N110" i="16"/>
  <c r="N89" i="16"/>
  <c r="N92" i="16"/>
  <c r="N100" i="16"/>
  <c r="N105" i="16"/>
  <c r="N113" i="16"/>
  <c r="N115" i="16"/>
  <c r="N123" i="16"/>
  <c r="N103" i="16"/>
  <c r="N104" i="16"/>
  <c r="N107" i="16"/>
  <c r="N118" i="16"/>
  <c r="N124" i="16"/>
  <c r="I82" i="16"/>
  <c r="I87" i="16"/>
  <c r="I92" i="16"/>
  <c r="I93" i="16"/>
  <c r="I95" i="16"/>
  <c r="I96" i="16"/>
  <c r="I102" i="16"/>
  <c r="I110" i="16"/>
  <c r="I114" i="16"/>
  <c r="I125" i="16"/>
  <c r="I107" i="16"/>
  <c r="I117" i="16"/>
  <c r="I88" i="16"/>
  <c r="I94" i="16"/>
  <c r="I97" i="16"/>
  <c r="I99" i="16"/>
  <c r="I101" i="16"/>
  <c r="I104" i="16"/>
  <c r="I106" i="16"/>
  <c r="I113" i="16"/>
  <c r="I118" i="16"/>
  <c r="I122" i="16"/>
  <c r="I123" i="16"/>
  <c r="I124" i="16"/>
  <c r="I84" i="16"/>
  <c r="I108" i="16"/>
  <c r="I109" i="16"/>
  <c r="I111" i="16"/>
  <c r="I81" i="16"/>
  <c r="I85" i="16"/>
  <c r="I86" i="16"/>
  <c r="I89" i="16"/>
  <c r="I90" i="16"/>
  <c r="I91" i="16"/>
  <c r="I98" i="16"/>
  <c r="I103" i="16"/>
  <c r="I105" i="16"/>
  <c r="I112" i="16"/>
  <c r="I115" i="16"/>
  <c r="I116" i="16"/>
  <c r="I119" i="16"/>
  <c r="I120" i="16"/>
  <c r="I121" i="16"/>
  <c r="I83" i="16"/>
  <c r="I100" i="16"/>
  <c r="AM117" i="16"/>
  <c r="AM112" i="16"/>
  <c r="AM114" i="16"/>
  <c r="AM123" i="16"/>
  <c r="AM115" i="16"/>
  <c r="AM120" i="16"/>
  <c r="AM121" i="16"/>
  <c r="AM111" i="16"/>
  <c r="AM113" i="16"/>
  <c r="AM116" i="16"/>
  <c r="AM118" i="16"/>
  <c r="AM119" i="16"/>
  <c r="AM124" i="16"/>
  <c r="AM122" i="16"/>
  <c r="AM125" i="16"/>
  <c r="AI112" i="16"/>
  <c r="AI113" i="16"/>
  <c r="AI114" i="16"/>
  <c r="AI116" i="16"/>
  <c r="AI118" i="16"/>
  <c r="AI119" i="16"/>
  <c r="AI122" i="16"/>
  <c r="AI109" i="16"/>
  <c r="AI123" i="16"/>
  <c r="AI124" i="16"/>
  <c r="AI125" i="16"/>
  <c r="AI117" i="16"/>
  <c r="AI107" i="16"/>
  <c r="AI110" i="16"/>
  <c r="AI111" i="16"/>
  <c r="AI120" i="16"/>
  <c r="AI121" i="16"/>
  <c r="AI108" i="16"/>
  <c r="AI115" i="16"/>
  <c r="E124" i="16"/>
  <c r="E109" i="16"/>
  <c r="E104" i="16"/>
  <c r="R106" i="16"/>
  <c r="E92" i="16"/>
  <c r="E91" i="16"/>
  <c r="E89" i="16"/>
  <c r="E88" i="16"/>
  <c r="E83" i="16"/>
  <c r="AN117" i="16"/>
  <c r="E79" i="16"/>
  <c r="AA101" i="16"/>
  <c r="AA99" i="16"/>
  <c r="E125" i="16"/>
  <c r="E122" i="16"/>
  <c r="E121" i="16"/>
  <c r="E117" i="16"/>
  <c r="E111" i="16"/>
  <c r="E110" i="16"/>
  <c r="E106" i="16"/>
  <c r="E101" i="16"/>
  <c r="E99" i="16"/>
  <c r="E98" i="16"/>
  <c r="AA118" i="16"/>
  <c r="R109" i="16"/>
  <c r="AA114" i="16"/>
  <c r="AA111" i="16"/>
  <c r="AN123" i="16"/>
  <c r="AA108" i="16"/>
  <c r="AA104" i="16"/>
  <c r="R94" i="16"/>
  <c r="E80" i="16"/>
  <c r="E77" i="16"/>
  <c r="R90" i="16"/>
  <c r="AN112" i="16"/>
  <c r="E120" i="16"/>
  <c r="E119" i="16"/>
  <c r="E118" i="16"/>
  <c r="E114" i="16"/>
  <c r="E113" i="16"/>
  <c r="E112" i="16"/>
  <c r="E108" i="16"/>
  <c r="E107" i="16"/>
  <c r="R118" i="16"/>
  <c r="E105" i="16"/>
  <c r="E103" i="16"/>
  <c r="R115" i="16"/>
  <c r="AA121" i="16"/>
  <c r="E96" i="16"/>
  <c r="E95" i="16"/>
  <c r="E90" i="16"/>
  <c r="AN125" i="16"/>
  <c r="AN124" i="16"/>
  <c r="AA109" i="16"/>
  <c r="AN120" i="16"/>
  <c r="AA107" i="16"/>
  <c r="AN119" i="16"/>
  <c r="AN116" i="16"/>
  <c r="AF106" i="16"/>
  <c r="AF107" i="16"/>
  <c r="AF116" i="16"/>
  <c r="AF117" i="16"/>
  <c r="AF119" i="16"/>
  <c r="AF124" i="16"/>
  <c r="AF109" i="16"/>
  <c r="AF110" i="16"/>
  <c r="AF115" i="16"/>
  <c r="AF118" i="16"/>
  <c r="AF125" i="16"/>
  <c r="AF105" i="16"/>
  <c r="AF108" i="16"/>
  <c r="AF112" i="16"/>
  <c r="AF113" i="16"/>
  <c r="AF120" i="16"/>
  <c r="AF123" i="16"/>
  <c r="AF104" i="16"/>
  <c r="AF111" i="16"/>
  <c r="AF114" i="16"/>
  <c r="AF121" i="16"/>
  <c r="AF122" i="16"/>
  <c r="AE103" i="16"/>
  <c r="AE110" i="16"/>
  <c r="AE113" i="16"/>
  <c r="AE121" i="16"/>
  <c r="AE124" i="16"/>
  <c r="AE105" i="16"/>
  <c r="AE115" i="16"/>
  <c r="AE116" i="16"/>
  <c r="AE122" i="16"/>
  <c r="AE123" i="16"/>
  <c r="AE125" i="16"/>
  <c r="AE104" i="16"/>
  <c r="AE108" i="16"/>
  <c r="AE109" i="16"/>
  <c r="AE114" i="16"/>
  <c r="AE117" i="16"/>
  <c r="AE120" i="16"/>
  <c r="AE106" i="16"/>
  <c r="AE107" i="16"/>
  <c r="AE111" i="16"/>
  <c r="AE112" i="16"/>
  <c r="AE118" i="16"/>
  <c r="AE119" i="16"/>
  <c r="Y100" i="16"/>
  <c r="Y98" i="16"/>
  <c r="Y99" i="16"/>
  <c r="Y101" i="16"/>
  <c r="Y103" i="16"/>
  <c r="Y107" i="16"/>
  <c r="Y114" i="16"/>
  <c r="Y118" i="16"/>
  <c r="Y121" i="16"/>
  <c r="Y105" i="16"/>
  <c r="Y106" i="16"/>
  <c r="Y109" i="16"/>
  <c r="Y110" i="16"/>
  <c r="Y113" i="16"/>
  <c r="Y115" i="16"/>
  <c r="Y119" i="16"/>
  <c r="Y122" i="16"/>
  <c r="Y123" i="16"/>
  <c r="Y97" i="16"/>
  <c r="Y102" i="16"/>
  <c r="Y104" i="16"/>
  <c r="Y108" i="16"/>
  <c r="Y111" i="16"/>
  <c r="Y112" i="16"/>
  <c r="Y116" i="16"/>
  <c r="Y117" i="16"/>
  <c r="Y120" i="16"/>
  <c r="Y124" i="16"/>
  <c r="Y125" i="16"/>
  <c r="U94" i="16"/>
  <c r="U96" i="16"/>
  <c r="U98" i="16"/>
  <c r="U99" i="16"/>
  <c r="U101" i="16"/>
  <c r="U102" i="16"/>
  <c r="U105" i="16"/>
  <c r="U106" i="16"/>
  <c r="U109" i="16"/>
  <c r="U111" i="16"/>
  <c r="U117" i="16"/>
  <c r="U100" i="16"/>
  <c r="U104" i="16"/>
  <c r="U107" i="16"/>
  <c r="U108" i="16"/>
  <c r="U115" i="16"/>
  <c r="U118" i="16"/>
  <c r="U119" i="16"/>
  <c r="U122" i="16"/>
  <c r="U97" i="16"/>
  <c r="U112" i="16"/>
  <c r="U116" i="16"/>
  <c r="U120" i="16"/>
  <c r="U121" i="16"/>
  <c r="U123" i="16"/>
  <c r="U124" i="16"/>
  <c r="U125" i="16"/>
  <c r="U93" i="16"/>
  <c r="U95" i="16"/>
  <c r="U103" i="16"/>
  <c r="U110" i="16"/>
  <c r="U113" i="16"/>
  <c r="U114" i="16"/>
  <c r="P98" i="16"/>
  <c r="P99" i="16"/>
  <c r="P102" i="16"/>
  <c r="P103" i="16"/>
  <c r="P108" i="16"/>
  <c r="P113" i="16"/>
  <c r="P114" i="16"/>
  <c r="P116" i="16"/>
  <c r="P122" i="16"/>
  <c r="P89" i="16"/>
  <c r="P91" i="16"/>
  <c r="P93" i="16"/>
  <c r="P94" i="16"/>
  <c r="P95" i="16"/>
  <c r="P97" i="16"/>
  <c r="P100" i="16"/>
  <c r="P104" i="16"/>
  <c r="P107" i="16"/>
  <c r="P120" i="16"/>
  <c r="P124" i="16"/>
  <c r="P88" i="16"/>
  <c r="P105" i="16"/>
  <c r="P106" i="16"/>
  <c r="P109" i="16"/>
  <c r="P111" i="16"/>
  <c r="P115" i="16"/>
  <c r="P121" i="16"/>
  <c r="P125" i="16"/>
  <c r="P90" i="16"/>
  <c r="P92" i="16"/>
  <c r="P96" i="16"/>
  <c r="P101" i="16"/>
  <c r="P110" i="16"/>
  <c r="P112" i="16"/>
  <c r="P117" i="16"/>
  <c r="P118" i="16"/>
  <c r="P119" i="16"/>
  <c r="P123" i="16"/>
  <c r="M86" i="16"/>
  <c r="M88" i="16"/>
  <c r="M90" i="16"/>
  <c r="M92" i="16"/>
  <c r="M94" i="16"/>
  <c r="M101" i="16"/>
  <c r="M103" i="16"/>
  <c r="M114" i="16"/>
  <c r="M121" i="16"/>
  <c r="M87" i="16"/>
  <c r="M89" i="16"/>
  <c r="M93" i="16"/>
  <c r="M95" i="16"/>
  <c r="M96" i="16"/>
  <c r="M98" i="16"/>
  <c r="M100" i="16"/>
  <c r="M107" i="16"/>
  <c r="M109" i="16"/>
  <c r="M110" i="16"/>
  <c r="M115" i="16"/>
  <c r="M122" i="16"/>
  <c r="M91" i="16"/>
  <c r="M99" i="16"/>
  <c r="M104" i="16"/>
  <c r="M111" i="16"/>
  <c r="M113" i="16"/>
  <c r="M116" i="16"/>
  <c r="M117" i="16"/>
  <c r="M118" i="16"/>
  <c r="M120" i="16"/>
  <c r="M124" i="16"/>
  <c r="M125" i="16"/>
  <c r="M85" i="16"/>
  <c r="M97" i="16"/>
  <c r="M102" i="16"/>
  <c r="M105" i="16"/>
  <c r="M106" i="16"/>
  <c r="M108" i="16"/>
  <c r="M112" i="16"/>
  <c r="M119" i="16"/>
  <c r="M123" i="16"/>
  <c r="H99" i="16"/>
  <c r="H100" i="16"/>
  <c r="H105" i="16"/>
  <c r="H106" i="16"/>
  <c r="H108" i="16"/>
  <c r="H114" i="16"/>
  <c r="H116" i="16"/>
  <c r="H117" i="16"/>
  <c r="H118" i="16"/>
  <c r="H81" i="16"/>
  <c r="H82" i="16"/>
  <c r="H83" i="16"/>
  <c r="H84" i="16"/>
  <c r="H85" i="16"/>
  <c r="H87" i="16"/>
  <c r="H88" i="16"/>
  <c r="H89" i="16"/>
  <c r="H90" i="16"/>
  <c r="H92" i="16"/>
  <c r="H95" i="16"/>
  <c r="H110" i="16"/>
  <c r="H111" i="16"/>
  <c r="H112" i="16"/>
  <c r="H113" i="16"/>
  <c r="H124" i="16"/>
  <c r="H80" i="16"/>
  <c r="H91" i="16"/>
  <c r="H93" i="16"/>
  <c r="H94" i="16"/>
  <c r="H96" i="16"/>
  <c r="H98" i="16"/>
  <c r="H101" i="16"/>
  <c r="H103" i="16"/>
  <c r="H107" i="16"/>
  <c r="H120" i="16"/>
  <c r="H121" i="16"/>
  <c r="H123" i="16"/>
  <c r="H86" i="16"/>
  <c r="H97" i="16"/>
  <c r="H102" i="16"/>
  <c r="H104" i="16"/>
  <c r="H109" i="16"/>
  <c r="H115" i="16"/>
  <c r="H119" i="16"/>
  <c r="H122" i="16"/>
  <c r="H125" i="16"/>
  <c r="J87" i="16"/>
  <c r="J92" i="16"/>
  <c r="J96" i="16"/>
  <c r="J98" i="16"/>
  <c r="J102" i="16"/>
  <c r="J105" i="16"/>
  <c r="J107" i="16"/>
  <c r="J115" i="16"/>
  <c r="J116" i="16"/>
  <c r="J83" i="16"/>
  <c r="J85" i="16"/>
  <c r="J100" i="16"/>
  <c r="J109" i="16"/>
  <c r="J111" i="16"/>
  <c r="J113" i="16"/>
  <c r="J117" i="16"/>
  <c r="J119" i="16"/>
  <c r="J120" i="16"/>
  <c r="J122" i="16"/>
  <c r="J123" i="16"/>
  <c r="J124" i="16"/>
  <c r="J82" i="16"/>
  <c r="J90" i="16"/>
  <c r="J93" i="16"/>
  <c r="J95" i="16"/>
  <c r="J104" i="16"/>
  <c r="J106" i="16"/>
  <c r="J112" i="16"/>
  <c r="J114" i="16"/>
  <c r="J118" i="16"/>
  <c r="J121" i="16"/>
  <c r="J125" i="16"/>
  <c r="J84" i="16"/>
  <c r="J86" i="16"/>
  <c r="J88" i="16"/>
  <c r="J89" i="16"/>
  <c r="J91" i="16"/>
  <c r="J94" i="16"/>
  <c r="J97" i="16"/>
  <c r="J99" i="16"/>
  <c r="J101" i="16"/>
  <c r="J103" i="16"/>
  <c r="J108" i="16"/>
  <c r="J110" i="16"/>
  <c r="AD111" i="16"/>
  <c r="AD115" i="16"/>
  <c r="AD116" i="16"/>
  <c r="AD103" i="16"/>
  <c r="AD107" i="16"/>
  <c r="AD109" i="16"/>
  <c r="AD113" i="16"/>
  <c r="AD118" i="16"/>
  <c r="AD119" i="16"/>
  <c r="AD102" i="16"/>
  <c r="AD104" i="16"/>
  <c r="AD105" i="16"/>
  <c r="AD106" i="16"/>
  <c r="AD108" i="16"/>
  <c r="AD112" i="16"/>
  <c r="AD117" i="16"/>
  <c r="AD120" i="16"/>
  <c r="AD121" i="16"/>
  <c r="AD122" i="16"/>
  <c r="AD124" i="16"/>
  <c r="AD110" i="16"/>
  <c r="AD114" i="16"/>
  <c r="AD123" i="16"/>
  <c r="AD125" i="16"/>
  <c r="AP116" i="16"/>
  <c r="AP115" i="16"/>
  <c r="AP117" i="16"/>
  <c r="AP120" i="16"/>
  <c r="AP123" i="16"/>
  <c r="AP124" i="16"/>
  <c r="AP114" i="16"/>
  <c r="AP122" i="16"/>
  <c r="AP125" i="16"/>
  <c r="AP118" i="16"/>
  <c r="AP119" i="16"/>
  <c r="AP121" i="16"/>
  <c r="AK109" i="16"/>
  <c r="AK117" i="16"/>
  <c r="AK118" i="16"/>
  <c r="AK120" i="16"/>
  <c r="AK121" i="16"/>
  <c r="AK124" i="16"/>
  <c r="AK125" i="16"/>
  <c r="AK122" i="16"/>
  <c r="AK123" i="16"/>
  <c r="AK114" i="16"/>
  <c r="AK116" i="16"/>
  <c r="AK119" i="16"/>
  <c r="AK110" i="16"/>
  <c r="AK111" i="16"/>
  <c r="AK112" i="16"/>
  <c r="AK113" i="16"/>
  <c r="AK115" i="16"/>
  <c r="AH108" i="16"/>
  <c r="AH110" i="16"/>
  <c r="AH111" i="16"/>
  <c r="AH112" i="16"/>
  <c r="AH113" i="16"/>
  <c r="AH116" i="16"/>
  <c r="AH118" i="16"/>
  <c r="AH119" i="16"/>
  <c r="AH120" i="16"/>
  <c r="AH107" i="16"/>
  <c r="AH109" i="16"/>
  <c r="AH114" i="16"/>
  <c r="AH123" i="16"/>
  <c r="AH106" i="16"/>
  <c r="AH115" i="16"/>
  <c r="AH117" i="16"/>
  <c r="AH121" i="16"/>
  <c r="AH122" i="16"/>
  <c r="AH124" i="16"/>
  <c r="AH125" i="16"/>
  <c r="AC101" i="16"/>
  <c r="AC109" i="16"/>
  <c r="AC110" i="16"/>
  <c r="AC113" i="16"/>
  <c r="AC114" i="16"/>
  <c r="AC116" i="16"/>
  <c r="AC123" i="16"/>
  <c r="AC125" i="16"/>
  <c r="AC106" i="16"/>
  <c r="AC108" i="16"/>
  <c r="AC112" i="16"/>
  <c r="AC115" i="16"/>
  <c r="AC122" i="16"/>
  <c r="AC104" i="16"/>
  <c r="AC117" i="16"/>
  <c r="AC102" i="16"/>
  <c r="AC103" i="16"/>
  <c r="AC105" i="16"/>
  <c r="AC107" i="16"/>
  <c r="AC111" i="16"/>
  <c r="AC118" i="16"/>
  <c r="AC119" i="16"/>
  <c r="AC120" i="16"/>
  <c r="AC121" i="16"/>
  <c r="AC124" i="16"/>
  <c r="Z100" i="16"/>
  <c r="Z101" i="16"/>
  <c r="Z102" i="16"/>
  <c r="Z104" i="16"/>
  <c r="Z108" i="16"/>
  <c r="Z121" i="16"/>
  <c r="Z125" i="16"/>
  <c r="Z99" i="16"/>
  <c r="Z106" i="16"/>
  <c r="Z110" i="16"/>
  <c r="Z114" i="16"/>
  <c r="Z116" i="16"/>
  <c r="Z98" i="16"/>
  <c r="Z107" i="16"/>
  <c r="Z111" i="16"/>
  <c r="Z112" i="16"/>
  <c r="Z113" i="16"/>
  <c r="Z117" i="16"/>
  <c r="Z118" i="16"/>
  <c r="Z119" i="16"/>
  <c r="Z103" i="16"/>
  <c r="Z105" i="16"/>
  <c r="Z109" i="16"/>
  <c r="Z115" i="16"/>
  <c r="Z120" i="16"/>
  <c r="Z122" i="16"/>
  <c r="Z123" i="16"/>
  <c r="Z124" i="16"/>
  <c r="T96" i="16"/>
  <c r="T109" i="16"/>
  <c r="T110" i="16"/>
  <c r="T113" i="16"/>
  <c r="T115" i="16"/>
  <c r="T118" i="16"/>
  <c r="T121" i="16"/>
  <c r="T125" i="16"/>
  <c r="T93" i="16"/>
  <c r="T101" i="16"/>
  <c r="T105" i="16"/>
  <c r="T114" i="16"/>
  <c r="T116" i="16"/>
  <c r="T119" i="16"/>
  <c r="T120" i="16"/>
  <c r="T122" i="16"/>
  <c r="T123" i="16"/>
  <c r="T92" i="16"/>
  <c r="T94" i="16"/>
  <c r="T98" i="16"/>
  <c r="T99" i="16"/>
  <c r="T102" i="16"/>
  <c r="T103" i="16"/>
  <c r="T106" i="16"/>
  <c r="T107" i="16"/>
  <c r="T112" i="16"/>
  <c r="T117" i="16"/>
  <c r="T95" i="16"/>
  <c r="T97" i="16"/>
  <c r="T100" i="16"/>
  <c r="T104" i="16"/>
  <c r="T108" i="16"/>
  <c r="T111" i="16"/>
  <c r="T124" i="16"/>
  <c r="Q90" i="16"/>
  <c r="Q91" i="16"/>
  <c r="Q108" i="16"/>
  <c r="Q115" i="16"/>
  <c r="Q116" i="16"/>
  <c r="Q118" i="16"/>
  <c r="Q119" i="16"/>
  <c r="Q120" i="16"/>
  <c r="Q124" i="16"/>
  <c r="Q125" i="16"/>
  <c r="Q97" i="16"/>
  <c r="Q106" i="16"/>
  <c r="Q109" i="16"/>
  <c r="Q110" i="16"/>
  <c r="Q112" i="16"/>
  <c r="Q123" i="16"/>
  <c r="Q92" i="16"/>
  <c r="Q93" i="16"/>
  <c r="Q94" i="16"/>
  <c r="Q96" i="16"/>
  <c r="Q98" i="16"/>
  <c r="Q99" i="16"/>
  <c r="Q101" i="16"/>
  <c r="Q102" i="16"/>
  <c r="Q105" i="16"/>
  <c r="Q107" i="16"/>
  <c r="Q121" i="16"/>
  <c r="Q89" i="16"/>
  <c r="Q95" i="16"/>
  <c r="Q100" i="16"/>
  <c r="Q103" i="16"/>
  <c r="Q104" i="16"/>
  <c r="Q111" i="16"/>
  <c r="Q113" i="16"/>
  <c r="Q114" i="16"/>
  <c r="Q117" i="16"/>
  <c r="Q122" i="16"/>
  <c r="L86" i="16"/>
  <c r="L90" i="16"/>
  <c r="L95" i="16"/>
  <c r="L97" i="16"/>
  <c r="L101" i="16"/>
  <c r="L102" i="16"/>
  <c r="L105" i="16"/>
  <c r="L107" i="16"/>
  <c r="L111" i="16"/>
  <c r="L121" i="16"/>
  <c r="L124" i="16"/>
  <c r="L125" i="16"/>
  <c r="L85" i="16"/>
  <c r="L99" i="16"/>
  <c r="L106" i="16"/>
  <c r="L108" i="16"/>
  <c r="L113" i="16"/>
  <c r="L119" i="16"/>
  <c r="L123" i="16"/>
  <c r="L84" i="16"/>
  <c r="L88" i="16"/>
  <c r="L92" i="16"/>
  <c r="L94" i="16"/>
  <c r="L96" i="16"/>
  <c r="L98" i="16"/>
  <c r="L104" i="16"/>
  <c r="L109" i="16"/>
  <c r="L110" i="16"/>
  <c r="L112" i="16"/>
  <c r="L118" i="16"/>
  <c r="L122" i="16"/>
  <c r="L87" i="16"/>
  <c r="L89" i="16"/>
  <c r="L91" i="16"/>
  <c r="L93" i="16"/>
  <c r="L100" i="16"/>
  <c r="L103" i="16"/>
  <c r="L114" i="16"/>
  <c r="L115" i="16"/>
  <c r="L116" i="16"/>
  <c r="L117" i="16"/>
  <c r="L120" i="16"/>
  <c r="G79" i="16"/>
  <c r="G81" i="16"/>
  <c r="G91" i="16"/>
  <c r="G95" i="16"/>
  <c r="G96" i="16"/>
  <c r="G97" i="16"/>
  <c r="G100" i="16"/>
  <c r="G101" i="16"/>
  <c r="G103" i="16"/>
  <c r="G119" i="16"/>
  <c r="G120" i="16"/>
  <c r="G121" i="16"/>
  <c r="G86" i="16"/>
  <c r="G87" i="16"/>
  <c r="G92" i="16"/>
  <c r="G94" i="16"/>
  <c r="G98" i="16"/>
  <c r="G99" i="16"/>
  <c r="G102" i="16"/>
  <c r="G104" i="16"/>
  <c r="G105" i="16"/>
  <c r="G107" i="16"/>
  <c r="G112" i="16"/>
  <c r="G113" i="16"/>
  <c r="G115" i="16"/>
  <c r="G117" i="16"/>
  <c r="G122" i="16"/>
  <c r="G124" i="16"/>
  <c r="G125" i="16"/>
  <c r="G83" i="16"/>
  <c r="G85" i="16"/>
  <c r="G88" i="16"/>
  <c r="G106" i="16"/>
  <c r="G108" i="16"/>
  <c r="G109" i="16"/>
  <c r="G110" i="16"/>
  <c r="G111" i="16"/>
  <c r="G114" i="16"/>
  <c r="G80" i="16"/>
  <c r="G82" i="16"/>
  <c r="G84" i="16"/>
  <c r="G89" i="16"/>
  <c r="G90" i="16"/>
  <c r="G93" i="16"/>
  <c r="G116" i="16"/>
  <c r="G118" i="16"/>
  <c r="G123" i="16"/>
  <c r="D78" i="16"/>
  <c r="D88" i="16"/>
  <c r="D89" i="16"/>
  <c r="D92" i="16"/>
  <c r="D96" i="16"/>
  <c r="D97" i="16"/>
  <c r="D103" i="16"/>
  <c r="D114" i="16"/>
  <c r="D120" i="16"/>
  <c r="D77" i="16"/>
  <c r="D79" i="16"/>
  <c r="D85" i="16"/>
  <c r="D87" i="16"/>
  <c r="D98" i="16"/>
  <c r="D100" i="16"/>
  <c r="D105" i="16"/>
  <c r="D111" i="16"/>
  <c r="D119" i="16"/>
  <c r="D122" i="16"/>
  <c r="D123" i="16"/>
  <c r="D76" i="16"/>
  <c r="D80" i="16"/>
  <c r="D81" i="16"/>
  <c r="D84" i="16"/>
  <c r="D86" i="16"/>
  <c r="D93" i="16"/>
  <c r="D101" i="16"/>
  <c r="D102" i="16"/>
  <c r="D104" i="16"/>
  <c r="D110" i="16"/>
  <c r="D112" i="16"/>
  <c r="D113" i="16"/>
  <c r="D117" i="16"/>
  <c r="D121" i="16"/>
  <c r="D125" i="16"/>
  <c r="D82" i="16"/>
  <c r="D83" i="16"/>
  <c r="D90" i="16"/>
  <c r="D91" i="16"/>
  <c r="D94" i="16"/>
  <c r="D95" i="16"/>
  <c r="D99" i="16"/>
  <c r="D106" i="16"/>
  <c r="D107" i="16"/>
  <c r="D108" i="16"/>
  <c r="D109" i="16"/>
  <c r="D115" i="16"/>
  <c r="D116" i="16"/>
  <c r="D118" i="16"/>
  <c r="D124" i="16"/>
  <c r="C75" i="16"/>
  <c r="BB75" i="16" s="1"/>
  <c r="C86" i="16"/>
  <c r="C88" i="16"/>
  <c r="C99" i="16"/>
  <c r="C100" i="16"/>
  <c r="C101" i="16"/>
  <c r="C103" i="16"/>
  <c r="C108" i="16"/>
  <c r="C109" i="16"/>
  <c r="C111" i="16"/>
  <c r="C116" i="16"/>
  <c r="C117" i="16"/>
  <c r="C118" i="16"/>
  <c r="C125" i="16"/>
  <c r="C79" i="16"/>
  <c r="C83" i="16"/>
  <c r="C85" i="16"/>
  <c r="C92" i="16"/>
  <c r="C94" i="16"/>
  <c r="C102" i="16"/>
  <c r="C104" i="16"/>
  <c r="C105" i="16"/>
  <c r="C106" i="16"/>
  <c r="C107" i="16"/>
  <c r="C110" i="16"/>
  <c r="C115" i="16"/>
  <c r="C120" i="16"/>
  <c r="C122" i="16"/>
  <c r="C124" i="16"/>
  <c r="C123" i="16"/>
  <c r="C76" i="16"/>
  <c r="BB76" i="16" s="1"/>
  <c r="C77" i="16"/>
  <c r="BB77" i="16" s="1"/>
  <c r="C81" i="16"/>
  <c r="C89" i="16"/>
  <c r="C93" i="16"/>
  <c r="C97" i="16"/>
  <c r="C98" i="16"/>
  <c r="C112" i="16"/>
  <c r="C113" i="16"/>
  <c r="C114" i="16"/>
  <c r="C78" i="16"/>
  <c r="C80" i="16"/>
  <c r="C82" i="16"/>
  <c r="C84" i="16"/>
  <c r="C87" i="16"/>
  <c r="C90" i="16"/>
  <c r="C91" i="16"/>
  <c r="C95" i="16"/>
  <c r="C96" i="16"/>
  <c r="C119" i="16"/>
  <c r="C121" i="16"/>
  <c r="V95" i="16"/>
  <c r="V103" i="16"/>
  <c r="V107" i="16"/>
  <c r="V108" i="16"/>
  <c r="V109" i="16"/>
  <c r="V116" i="16"/>
  <c r="V117" i="16"/>
  <c r="V119" i="16"/>
  <c r="V94" i="16"/>
  <c r="V96" i="16"/>
  <c r="V98" i="16"/>
  <c r="V99" i="16"/>
  <c r="V101" i="16"/>
  <c r="V105" i="16"/>
  <c r="V111" i="16"/>
  <c r="V113" i="16"/>
  <c r="V115" i="16"/>
  <c r="V125" i="16"/>
  <c r="V100" i="16"/>
  <c r="V104" i="16"/>
  <c r="V114" i="16"/>
  <c r="V118" i="16"/>
  <c r="V121" i="16"/>
  <c r="V124" i="16"/>
  <c r="V97" i="16"/>
  <c r="V102" i="16"/>
  <c r="V106" i="16"/>
  <c r="V110" i="16"/>
  <c r="V112" i="16"/>
  <c r="V120" i="16"/>
  <c r="V122" i="16"/>
  <c r="V123" i="16"/>
  <c r="AO113" i="16"/>
  <c r="AO117" i="16"/>
  <c r="AO119" i="16"/>
  <c r="AO123" i="16"/>
  <c r="AO115" i="16"/>
  <c r="AO116" i="16"/>
  <c r="AO121" i="16"/>
  <c r="AO124" i="16"/>
  <c r="AO118" i="16"/>
  <c r="AO120" i="16"/>
  <c r="AO122" i="16"/>
  <c r="AO125" i="16"/>
  <c r="AO114" i="16"/>
  <c r="AL118" i="16"/>
  <c r="AL124" i="16"/>
  <c r="AL111" i="16"/>
  <c r="AL117" i="16"/>
  <c r="AL119" i="16"/>
  <c r="AL121" i="16"/>
  <c r="AL122" i="16"/>
  <c r="AL125" i="16"/>
  <c r="AL110" i="16"/>
  <c r="AL112" i="16"/>
  <c r="AL114" i="16"/>
  <c r="AL115" i="16"/>
  <c r="AL116" i="16"/>
  <c r="AL123" i="16"/>
  <c r="AL113" i="16"/>
  <c r="AL120" i="16"/>
  <c r="AG105" i="16"/>
  <c r="AG110" i="16"/>
  <c r="AG112" i="16"/>
  <c r="AG116" i="16"/>
  <c r="AG107" i="16"/>
  <c r="AG108" i="16"/>
  <c r="AG109" i="16"/>
  <c r="AG111" i="16"/>
  <c r="AG115" i="16"/>
  <c r="AG120" i="16"/>
  <c r="AG123" i="16"/>
  <c r="AG113" i="16"/>
  <c r="AG117" i="16"/>
  <c r="AG121" i="16"/>
  <c r="AG122" i="16"/>
  <c r="AG124" i="16"/>
  <c r="AG106" i="16"/>
  <c r="AG114" i="16"/>
  <c r="AG118" i="16"/>
  <c r="AG119" i="16"/>
  <c r="AG125" i="16"/>
  <c r="AV120" i="13"/>
  <c r="AV121" i="13"/>
  <c r="AV124" i="13"/>
  <c r="AV123" i="13"/>
  <c r="AV125" i="13"/>
  <c r="AV122" i="13"/>
  <c r="AR118" i="13"/>
  <c r="AR122" i="13"/>
  <c r="AR117" i="13"/>
  <c r="AR116" i="13"/>
  <c r="AR121" i="13"/>
  <c r="AR124" i="13"/>
  <c r="AR123" i="13"/>
  <c r="AR120" i="13"/>
  <c r="AR119" i="13"/>
  <c r="AN113" i="13"/>
  <c r="AN118" i="13"/>
  <c r="AN114" i="13"/>
  <c r="AN117" i="13"/>
  <c r="AN115" i="13"/>
  <c r="AN120" i="13"/>
  <c r="AN112" i="13"/>
  <c r="AN116" i="13"/>
  <c r="AN119" i="13"/>
  <c r="AJ111" i="13"/>
  <c r="AJ114" i="13"/>
  <c r="AJ108" i="13"/>
  <c r="AJ116" i="13"/>
  <c r="AJ113" i="13"/>
  <c r="AJ115" i="13"/>
  <c r="AJ110" i="13"/>
  <c r="AJ112" i="13"/>
  <c r="AJ109" i="13"/>
  <c r="V95" i="13"/>
  <c r="V98" i="13"/>
  <c r="V100" i="13"/>
  <c r="V97" i="13"/>
  <c r="V99" i="13"/>
  <c r="V94" i="13"/>
  <c r="V102" i="13"/>
  <c r="V96" i="13"/>
  <c r="V101" i="13"/>
  <c r="AO121" i="13"/>
  <c r="AO118" i="13"/>
  <c r="AO115" i="13"/>
  <c r="AO120" i="13"/>
  <c r="AO113" i="13"/>
  <c r="AO114" i="13"/>
  <c r="AO117" i="13"/>
  <c r="AO116" i="13"/>
  <c r="AO119" i="13"/>
  <c r="AG110" i="13"/>
  <c r="AG107" i="13"/>
  <c r="AG109" i="13"/>
  <c r="AG112" i="13"/>
  <c r="AG106" i="13"/>
  <c r="AG111" i="13"/>
  <c r="AG105" i="13"/>
  <c r="AG113" i="13"/>
  <c r="AG108" i="13"/>
  <c r="AE109" i="13"/>
  <c r="AE108" i="13"/>
  <c r="AE106" i="13"/>
  <c r="AE107" i="13"/>
  <c r="AE105" i="13"/>
  <c r="AE104" i="13"/>
  <c r="AE110" i="13"/>
  <c r="AE103" i="13"/>
  <c r="AE111" i="13"/>
  <c r="N88" i="13"/>
  <c r="N91" i="13"/>
  <c r="N89" i="13"/>
  <c r="N90" i="13"/>
  <c r="N87" i="13"/>
  <c r="N92" i="13"/>
  <c r="N86" i="13"/>
  <c r="N93" i="13"/>
  <c r="N94" i="13"/>
  <c r="AU125" i="13"/>
  <c r="AU124" i="13"/>
  <c r="AU123" i="13"/>
  <c r="AU120" i="13"/>
  <c r="AU121" i="13"/>
  <c r="AU119" i="13"/>
  <c r="AU122" i="13"/>
  <c r="AM113" i="13"/>
  <c r="AM114" i="13"/>
  <c r="AM118" i="13"/>
  <c r="AM111" i="13"/>
  <c r="AM116" i="13"/>
  <c r="AM117" i="13"/>
  <c r="AM112" i="13"/>
  <c r="AM115" i="13"/>
  <c r="AM119" i="13"/>
  <c r="AK114" i="13"/>
  <c r="AK115" i="13"/>
  <c r="AK113" i="13"/>
  <c r="AK112" i="13"/>
  <c r="AK110" i="13"/>
  <c r="AK111" i="13"/>
  <c r="AK117" i="13"/>
  <c r="AK109" i="13"/>
  <c r="AK116" i="13"/>
  <c r="AT122" i="13"/>
  <c r="AT119" i="13"/>
  <c r="AT125" i="13"/>
  <c r="AT124" i="13"/>
  <c r="AT120" i="13"/>
  <c r="AT123" i="13"/>
  <c r="AT118" i="13"/>
  <c r="AT121" i="13"/>
  <c r="AQ118" i="13"/>
  <c r="AQ116" i="13"/>
  <c r="AQ123" i="13"/>
  <c r="AQ120" i="13"/>
  <c r="AQ121" i="13"/>
  <c r="AQ117" i="13"/>
  <c r="AQ115" i="13"/>
  <c r="AQ122" i="13"/>
  <c r="AQ119" i="13"/>
  <c r="AH107" i="13"/>
  <c r="AH109" i="13"/>
  <c r="AH112" i="13"/>
  <c r="AH106" i="13"/>
  <c r="AH114" i="13"/>
  <c r="AH111" i="13"/>
  <c r="AH113" i="13"/>
  <c r="AH108" i="13"/>
  <c r="AH110" i="13"/>
  <c r="AI113" i="13"/>
  <c r="AI108" i="13"/>
  <c r="AI110" i="13"/>
  <c r="AI107" i="13"/>
  <c r="AI115" i="13"/>
  <c r="AI109" i="13"/>
  <c r="AI112" i="13"/>
  <c r="AI114" i="13"/>
  <c r="AI111" i="13"/>
  <c r="AW122" i="13"/>
  <c r="AW125" i="13"/>
  <c r="AW124" i="13"/>
  <c r="AW123" i="13"/>
  <c r="AW121" i="13"/>
  <c r="O89" i="13"/>
  <c r="O90" i="13"/>
  <c r="O87" i="13"/>
  <c r="O92" i="13"/>
  <c r="O93" i="13"/>
  <c r="O94" i="13"/>
  <c r="O95" i="13"/>
  <c r="O88" i="13"/>
  <c r="O91" i="13"/>
  <c r="M85" i="13"/>
  <c r="M86" i="13"/>
  <c r="M93" i="13"/>
  <c r="M88" i="13"/>
  <c r="M91" i="13"/>
  <c r="M89" i="13"/>
  <c r="M90" i="13"/>
  <c r="M87" i="13"/>
  <c r="M92" i="13"/>
  <c r="G81" i="13"/>
  <c r="G83" i="13"/>
  <c r="G80" i="13"/>
  <c r="G82" i="13"/>
  <c r="G84" i="13"/>
  <c r="G87" i="13"/>
  <c r="G79" i="13"/>
  <c r="G85" i="13"/>
  <c r="G86" i="13"/>
  <c r="AL112" i="13"/>
  <c r="AL115" i="13"/>
  <c r="AL113" i="13"/>
  <c r="AL114" i="13"/>
  <c r="AL111" i="13"/>
  <c r="AL116" i="13"/>
  <c r="AL118" i="13"/>
  <c r="AL110" i="13"/>
  <c r="AL117" i="13"/>
  <c r="T92" i="13"/>
  <c r="T93" i="13"/>
  <c r="T94" i="13"/>
  <c r="T95" i="13"/>
  <c r="T96" i="13"/>
  <c r="T97" i="13"/>
  <c r="T98" i="13"/>
  <c r="T99" i="13"/>
  <c r="T100" i="13"/>
  <c r="AF111" i="13"/>
  <c r="AF110" i="13"/>
  <c r="AF108" i="13"/>
  <c r="AF109" i="13"/>
  <c r="AF107" i="13"/>
  <c r="AF106" i="13"/>
  <c r="AF104" i="13"/>
  <c r="AF112" i="13"/>
  <c r="AF105" i="13"/>
  <c r="U93" i="13"/>
  <c r="U94" i="13"/>
  <c r="U95" i="13"/>
  <c r="U96" i="13"/>
  <c r="U97" i="13"/>
  <c r="U98" i="13"/>
  <c r="U99" i="13"/>
  <c r="U100" i="13"/>
  <c r="U101" i="13"/>
  <c r="AP115" i="13"/>
  <c r="AP122" i="13"/>
  <c r="AP120" i="13"/>
  <c r="AP114" i="13"/>
  <c r="AP119" i="13"/>
  <c r="AP116" i="13"/>
  <c r="AP118" i="13"/>
  <c r="AP121" i="13"/>
  <c r="AP117" i="13"/>
  <c r="I81" i="13"/>
  <c r="I87" i="13"/>
  <c r="I89" i="13"/>
  <c r="I84" i="13"/>
  <c r="I86" i="13"/>
  <c r="I83" i="13"/>
  <c r="I85" i="13"/>
  <c r="I82" i="13"/>
  <c r="I88" i="13"/>
  <c r="F78" i="13"/>
  <c r="F84" i="13"/>
  <c r="F86" i="13"/>
  <c r="F83" i="13"/>
  <c r="F85" i="13"/>
  <c r="F80" i="13"/>
  <c r="F82" i="13"/>
  <c r="F79" i="13"/>
  <c r="F81" i="13"/>
  <c r="D77" i="13"/>
  <c r="D80" i="13"/>
  <c r="D76" i="13"/>
  <c r="D79" i="13"/>
  <c r="D81" i="13"/>
  <c r="D82" i="13"/>
  <c r="D78" i="13"/>
  <c r="D84" i="13"/>
  <c r="D83" i="13"/>
  <c r="K83" i="13"/>
  <c r="K85" i="13"/>
  <c r="K91" i="13"/>
  <c r="K88" i="13"/>
  <c r="K90" i="13"/>
  <c r="K87" i="13"/>
  <c r="K89" i="13"/>
  <c r="K84" i="13"/>
  <c r="K86" i="13"/>
  <c r="J84" i="13"/>
  <c r="J86" i="13"/>
  <c r="J83" i="13"/>
  <c r="J85" i="13"/>
  <c r="J82" i="13"/>
  <c r="J88" i="13"/>
  <c r="J90" i="13"/>
  <c r="J87" i="13"/>
  <c r="J89" i="13"/>
  <c r="E79" i="13"/>
  <c r="E81" i="13"/>
  <c r="E78" i="13"/>
  <c r="E84" i="13"/>
  <c r="E83" i="13"/>
  <c r="E85" i="13"/>
  <c r="E77" i="13"/>
  <c r="E80" i="13"/>
  <c r="E82" i="13"/>
  <c r="C76" i="13"/>
  <c r="C78" i="13"/>
  <c r="BB78" i="13" s="1"/>
  <c r="C80" i="13"/>
  <c r="C83" i="13"/>
  <c r="C81" i="13"/>
  <c r="C82" i="13"/>
  <c r="C75" i="13"/>
  <c r="BB75" i="13" s="1"/>
  <c r="C77" i="13"/>
  <c r="BB77" i="13" s="1"/>
  <c r="C79" i="13"/>
  <c r="C240" i="13"/>
  <c r="C293" i="13"/>
  <c r="B78" i="13"/>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C134" i="16"/>
  <c r="H134" i="16" s="1"/>
  <c r="H138" i="16" s="1"/>
  <c r="C148" i="16" s="1"/>
  <c r="D148" i="16" s="1"/>
  <c r="C290" i="16"/>
  <c r="C293" i="16" s="1"/>
  <c r="H293" i="16" s="1"/>
  <c r="C240" i="16"/>
  <c r="H240" i="16" s="1"/>
  <c r="C187" i="16"/>
  <c r="E331" i="13"/>
  <c r="E278" i="13"/>
  <c r="D278" i="13"/>
  <c r="E225" i="13"/>
  <c r="D225" i="13"/>
  <c r="R123" i="16" l="1"/>
  <c r="R117" i="16"/>
  <c r="R112" i="16"/>
  <c r="R108" i="16"/>
  <c r="R101" i="16"/>
  <c r="R124" i="16"/>
  <c r="R111" i="16"/>
  <c r="R99" i="16"/>
  <c r="R98" i="16"/>
  <c r="R114" i="16"/>
  <c r="R96" i="16"/>
  <c r="R116" i="16"/>
  <c r="R107" i="16"/>
  <c r="R93" i="16"/>
  <c r="R120" i="16"/>
  <c r="R121" i="16"/>
  <c r="R110" i="16"/>
  <c r="R103" i="16"/>
  <c r="R97" i="16"/>
  <c r="R122" i="16"/>
  <c r="R100" i="16"/>
  <c r="R125" i="16"/>
  <c r="R113" i="16"/>
  <c r="R105" i="16"/>
  <c r="R104" i="16"/>
  <c r="AX122" i="13"/>
  <c r="AX123" i="13"/>
  <c r="AX125" i="13"/>
  <c r="AX124" i="13"/>
  <c r="AY123" i="13"/>
  <c r="AY125" i="13"/>
  <c r="AY124" i="13"/>
  <c r="AZ125" i="13"/>
  <c r="AZ124" i="13"/>
  <c r="AR121" i="16"/>
  <c r="AR119" i="16"/>
  <c r="AR117" i="16"/>
  <c r="Y98" i="13"/>
  <c r="Y99" i="13"/>
  <c r="Y101" i="13"/>
  <c r="Y100" i="13"/>
  <c r="Y105" i="13"/>
  <c r="Y103" i="13"/>
  <c r="Y102" i="13"/>
  <c r="Y97" i="13"/>
  <c r="Y104" i="13"/>
  <c r="AA112" i="16"/>
  <c r="AA119" i="16"/>
  <c r="AA122" i="16"/>
  <c r="AA116" i="16"/>
  <c r="AA124" i="16"/>
  <c r="AR120" i="16"/>
  <c r="AR118" i="16"/>
  <c r="AC102" i="13"/>
  <c r="AC107" i="13"/>
  <c r="AC105" i="13"/>
  <c r="AC108" i="13"/>
  <c r="AC106" i="13"/>
  <c r="AC103" i="13"/>
  <c r="AC109" i="13"/>
  <c r="AC104" i="13"/>
  <c r="AC101" i="13"/>
  <c r="AA117" i="16"/>
  <c r="AA123" i="16"/>
  <c r="AA103" i="16"/>
  <c r="AA106" i="16"/>
  <c r="AR116" i="16"/>
  <c r="A84" i="13"/>
  <c r="AB108" i="13"/>
  <c r="X104" i="13"/>
  <c r="AD110" i="13"/>
  <c r="AV124" i="16"/>
  <c r="AB122" i="16"/>
  <c r="AB125" i="16"/>
  <c r="AB108" i="16"/>
  <c r="AB119" i="16"/>
  <c r="AB107" i="16"/>
  <c r="R119" i="16"/>
  <c r="R102" i="16"/>
  <c r="AV121" i="16"/>
  <c r="AV122" i="16"/>
  <c r="R92" i="16"/>
  <c r="R91" i="16"/>
  <c r="AV120" i="16"/>
  <c r="R95" i="16"/>
  <c r="K85" i="16"/>
  <c r="K92" i="16"/>
  <c r="K101" i="16"/>
  <c r="K123" i="16"/>
  <c r="K114" i="16"/>
  <c r="K84" i="16"/>
  <c r="K100" i="16"/>
  <c r="K121" i="16"/>
  <c r="K83" i="16"/>
  <c r="K102" i="16"/>
  <c r="K111" i="16"/>
  <c r="K91" i="16"/>
  <c r="K98" i="16"/>
  <c r="K118" i="16"/>
  <c r="K108" i="16"/>
  <c r="K119" i="16"/>
  <c r="K99" i="16"/>
  <c r="K120" i="16"/>
  <c r="K124" i="16"/>
  <c r="K94" i="16"/>
  <c r="K110" i="16"/>
  <c r="K89" i="16"/>
  <c r="K96" i="16"/>
  <c r="K117" i="16"/>
  <c r="K103" i="16"/>
  <c r="K116" i="16"/>
  <c r="K97" i="16"/>
  <c r="K107" i="16"/>
  <c r="K125" i="16"/>
  <c r="K90" i="16"/>
  <c r="K106" i="16"/>
  <c r="K113" i="16"/>
  <c r="K87" i="16"/>
  <c r="K93" i="16"/>
  <c r="K109" i="16"/>
  <c r="K95" i="16"/>
  <c r="K115" i="16"/>
  <c r="K88" i="16"/>
  <c r="K105" i="16"/>
  <c r="K122" i="16"/>
  <c r="K86" i="16"/>
  <c r="K104" i="16"/>
  <c r="K112" i="16"/>
  <c r="AB120" i="16"/>
  <c r="AB100" i="16"/>
  <c r="AB112" i="16"/>
  <c r="AB101" i="16"/>
  <c r="AB113" i="16"/>
  <c r="AB102" i="16"/>
  <c r="AB106" i="16"/>
  <c r="AS118" i="16"/>
  <c r="AS120" i="16"/>
  <c r="AS119" i="16"/>
  <c r="AS124" i="16"/>
  <c r="AS122" i="16"/>
  <c r="AS117" i="16"/>
  <c r="AS121" i="16"/>
  <c r="AS123" i="16"/>
  <c r="AS125" i="16"/>
  <c r="AB109" i="16"/>
  <c r="AU122" i="16"/>
  <c r="AU120" i="16"/>
  <c r="AU124" i="16"/>
  <c r="AU119" i="16"/>
  <c r="AU123" i="16"/>
  <c r="AU125" i="16"/>
  <c r="AU121" i="16"/>
  <c r="AQ116" i="16"/>
  <c r="AQ117" i="16"/>
  <c r="AQ120" i="16"/>
  <c r="AQ121" i="16"/>
  <c r="AQ115" i="16"/>
  <c r="AQ118" i="16"/>
  <c r="AQ122" i="16"/>
  <c r="AQ123" i="16"/>
  <c r="AQ119" i="16"/>
  <c r="AQ124" i="16"/>
  <c r="AQ125" i="16"/>
  <c r="AA102" i="16"/>
  <c r="AA100" i="16"/>
  <c r="AA110" i="16"/>
  <c r="AA113" i="16"/>
  <c r="AA115" i="16"/>
  <c r="AA120" i="16"/>
  <c r="AA105" i="16"/>
  <c r="F79" i="16"/>
  <c r="BB79" i="16" s="1"/>
  <c r="F90" i="16"/>
  <c r="BB90" i="16" s="1"/>
  <c r="F92" i="16"/>
  <c r="F97" i="16"/>
  <c r="F99" i="16"/>
  <c r="BB99" i="16" s="1"/>
  <c r="F100" i="16"/>
  <c r="F101" i="16"/>
  <c r="F105" i="16"/>
  <c r="F106" i="16"/>
  <c r="BB106" i="16" s="1"/>
  <c r="F107" i="16"/>
  <c r="F117" i="16"/>
  <c r="F78" i="16"/>
  <c r="F87" i="16"/>
  <c r="BB87" i="16" s="1"/>
  <c r="F94" i="16"/>
  <c r="BB94" i="16" s="1"/>
  <c r="F96" i="16"/>
  <c r="F112" i="16"/>
  <c r="F113" i="16"/>
  <c r="BB113" i="16" s="1"/>
  <c r="F120" i="16"/>
  <c r="F124" i="16"/>
  <c r="F80" i="16"/>
  <c r="BB80" i="16" s="1"/>
  <c r="F81" i="16"/>
  <c r="BB81" i="16" s="1"/>
  <c r="F84" i="16"/>
  <c r="BB84" i="16" s="1"/>
  <c r="F85" i="16"/>
  <c r="BB85" i="16" s="1"/>
  <c r="F88" i="16"/>
  <c r="F89" i="16"/>
  <c r="BB89" i="16" s="1"/>
  <c r="F98" i="16"/>
  <c r="BB98" i="16" s="1"/>
  <c r="F103" i="16"/>
  <c r="F104" i="16"/>
  <c r="F108" i="16"/>
  <c r="BB108" i="16" s="1"/>
  <c r="F109" i="16"/>
  <c r="F110" i="16"/>
  <c r="F111" i="16"/>
  <c r="F114" i="16"/>
  <c r="BB114" i="16" s="1"/>
  <c r="F125" i="16"/>
  <c r="F82" i="16"/>
  <c r="F83" i="16"/>
  <c r="BB83" i="16" s="1"/>
  <c r="F86" i="16"/>
  <c r="BB86" i="16" s="1"/>
  <c r="F91" i="16"/>
  <c r="F93" i="16"/>
  <c r="F95" i="16"/>
  <c r="BB95" i="16" s="1"/>
  <c r="F102" i="16"/>
  <c r="BB102" i="16" s="1"/>
  <c r="F115" i="16"/>
  <c r="BB115" i="16" s="1"/>
  <c r="F116" i="16"/>
  <c r="BB116" i="16" s="1"/>
  <c r="F118" i="16"/>
  <c r="BB118" i="16" s="1"/>
  <c r="F121" i="16"/>
  <c r="BB121" i="16" s="1"/>
  <c r="F123" i="16"/>
  <c r="F119" i="16"/>
  <c r="BB119" i="16" s="1"/>
  <c r="F122" i="16"/>
  <c r="AX123" i="16"/>
  <c r="BB123" i="16" s="1"/>
  <c r="AX125" i="16"/>
  <c r="AX122" i="16"/>
  <c r="AX124" i="16"/>
  <c r="BB124" i="16" s="1"/>
  <c r="BB91" i="16"/>
  <c r="BB82" i="16"/>
  <c r="BB93" i="16"/>
  <c r="BB103" i="16"/>
  <c r="BB88" i="16"/>
  <c r="BB105" i="16"/>
  <c r="BB92" i="16"/>
  <c r="BB96" i="16"/>
  <c r="BB78" i="16"/>
  <c r="BB110" i="16"/>
  <c r="BB104" i="16"/>
  <c r="BB109" i="16"/>
  <c r="BB112" i="16"/>
  <c r="BB111" i="16"/>
  <c r="BB101" i="16"/>
  <c r="BB120" i="16"/>
  <c r="BB97" i="16"/>
  <c r="BB107" i="16"/>
  <c r="BB117" i="16"/>
  <c r="H140" i="16"/>
  <c r="C150" i="16" s="1"/>
  <c r="D150" i="16" s="1"/>
  <c r="K179" i="16" s="1"/>
  <c r="H137" i="16"/>
  <c r="C147" i="16" s="1"/>
  <c r="D147" i="16" s="1"/>
  <c r="BB83" i="13"/>
  <c r="BB79" i="13"/>
  <c r="BB82" i="13"/>
  <c r="BB81" i="13"/>
  <c r="BB80" i="13"/>
  <c r="BB76" i="13"/>
  <c r="H293" i="13"/>
  <c r="H294" i="13"/>
  <c r="C134" i="13"/>
  <c r="C187" i="13"/>
  <c r="H240" i="13"/>
  <c r="H241" i="13"/>
  <c r="H242" i="13" s="1"/>
  <c r="H139" i="16"/>
  <c r="C149" i="16" s="1"/>
  <c r="D149" i="16" s="1"/>
  <c r="J178" i="16" s="1"/>
  <c r="H135" i="16"/>
  <c r="H136" i="16" s="1"/>
  <c r="H141" i="16"/>
  <c r="H294" i="16"/>
  <c r="H295" i="16" s="1"/>
  <c r="H300" i="16"/>
  <c r="H297" i="16"/>
  <c r="C307" i="16" s="1"/>
  <c r="D307" i="16" s="1"/>
  <c r="K336" i="16" s="1"/>
  <c r="H296" i="16"/>
  <c r="C306" i="16" s="1"/>
  <c r="C310" i="16" s="1"/>
  <c r="H299" i="16"/>
  <c r="C309" i="16" s="1"/>
  <c r="D309" i="16" s="1"/>
  <c r="E309" i="16" s="1"/>
  <c r="H298" i="16"/>
  <c r="C308" i="16" s="1"/>
  <c r="D308" i="16" s="1"/>
  <c r="K337" i="16" s="1"/>
  <c r="H246" i="16"/>
  <c r="C256" i="16" s="1"/>
  <c r="D256" i="16" s="1"/>
  <c r="E256" i="16" s="1"/>
  <c r="H245" i="16"/>
  <c r="C255" i="16" s="1"/>
  <c r="D255" i="16" s="1"/>
  <c r="E255" i="16" s="1"/>
  <c r="H244" i="16"/>
  <c r="C254" i="16" s="1"/>
  <c r="D254" i="16" s="1"/>
  <c r="K283" i="16" s="1"/>
  <c r="H247" i="16"/>
  <c r="H243" i="16"/>
  <c r="C253" i="16" s="1"/>
  <c r="H188" i="16"/>
  <c r="H189" i="16" s="1"/>
  <c r="H187" i="16"/>
  <c r="H241" i="16"/>
  <c r="H242" i="16" s="1"/>
  <c r="E148" i="16"/>
  <c r="K177" i="16"/>
  <c r="I177" i="16"/>
  <c r="J177" i="16"/>
  <c r="C257" i="16" l="1"/>
  <c r="J179" i="16"/>
  <c r="A85" i="13"/>
  <c r="AB109" i="13"/>
  <c r="W104" i="13"/>
  <c r="X105" i="13"/>
  <c r="R99" i="13"/>
  <c r="V103" i="13"/>
  <c r="AG114" i="13"/>
  <c r="AQ124" i="13"/>
  <c r="AH115" i="13"/>
  <c r="AP123" i="13"/>
  <c r="H89" i="13"/>
  <c r="AR125" i="13"/>
  <c r="AN121" i="13"/>
  <c r="AJ117" i="13"/>
  <c r="AE112" i="13"/>
  <c r="AI116" i="13"/>
  <c r="G88" i="13"/>
  <c r="AF113" i="13"/>
  <c r="F87" i="13"/>
  <c r="AA108" i="13"/>
  <c r="Z107" i="13"/>
  <c r="S100" i="13"/>
  <c r="Q98" i="13"/>
  <c r="P97" i="13"/>
  <c r="L93" i="13"/>
  <c r="AD111" i="13"/>
  <c r="M94" i="13"/>
  <c r="AL119" i="13"/>
  <c r="I90" i="13"/>
  <c r="D85" i="13"/>
  <c r="AK118" i="13"/>
  <c r="T101" i="13"/>
  <c r="K92" i="13"/>
  <c r="O96" i="13"/>
  <c r="U102" i="13"/>
  <c r="J91" i="13"/>
  <c r="C84" i="13"/>
  <c r="BB84" i="13" s="1"/>
  <c r="AO122" i="13"/>
  <c r="AM120" i="13"/>
  <c r="N95" i="13"/>
  <c r="E86" i="13"/>
  <c r="AC110" i="13"/>
  <c r="Y106" i="13"/>
  <c r="BB100" i="16"/>
  <c r="BB122" i="16"/>
  <c r="BB125" i="16"/>
  <c r="E150" i="16"/>
  <c r="C151" i="16"/>
  <c r="E308" i="16"/>
  <c r="I179" i="16"/>
  <c r="D306" i="16"/>
  <c r="D310" i="16" s="1"/>
  <c r="I284" i="16"/>
  <c r="E254" i="16"/>
  <c r="J337" i="16"/>
  <c r="E149" i="16"/>
  <c r="K338" i="16"/>
  <c r="K340" i="16" s="1"/>
  <c r="J283" i="16"/>
  <c r="I286" i="16"/>
  <c r="L286" i="16" s="1"/>
  <c r="K178" i="16"/>
  <c r="I338" i="16"/>
  <c r="I337" i="16"/>
  <c r="I178" i="16"/>
  <c r="I283" i="16"/>
  <c r="J338" i="16"/>
  <c r="I339" i="16"/>
  <c r="L339" i="16" s="1"/>
  <c r="J336" i="16"/>
  <c r="H247" i="13"/>
  <c r="I286" i="13" s="1"/>
  <c r="L286" i="13" s="1"/>
  <c r="H246" i="13"/>
  <c r="C256" i="13" s="1"/>
  <c r="D256" i="13" s="1"/>
  <c r="H245" i="13"/>
  <c r="C255" i="13" s="1"/>
  <c r="D255" i="13" s="1"/>
  <c r="H244" i="13"/>
  <c r="C254" i="13" s="1"/>
  <c r="D254" i="13" s="1"/>
  <c r="H243" i="13"/>
  <c r="C253" i="13" s="1"/>
  <c r="H135" i="13"/>
  <c r="H134" i="13"/>
  <c r="H188" i="13"/>
  <c r="H189" i="13" s="1"/>
  <c r="H187" i="13"/>
  <c r="H297" i="13"/>
  <c r="C307" i="13" s="1"/>
  <c r="D307" i="13" s="1"/>
  <c r="H296" i="13"/>
  <c r="C306" i="13" s="1"/>
  <c r="H300" i="13"/>
  <c r="I339" i="13" s="1"/>
  <c r="L339" i="13" s="1"/>
  <c r="H299" i="13"/>
  <c r="C309" i="13" s="1"/>
  <c r="D309" i="13" s="1"/>
  <c r="H298" i="13"/>
  <c r="C308" i="13" s="1"/>
  <c r="D308" i="13" s="1"/>
  <c r="H295" i="13"/>
  <c r="D253" i="16"/>
  <c r="J282" i="16" s="1"/>
  <c r="J287" i="16" s="1"/>
  <c r="I180" i="16"/>
  <c r="L180" i="16" s="1"/>
  <c r="J285" i="16"/>
  <c r="K284" i="16"/>
  <c r="K287" i="16" s="1"/>
  <c r="E307" i="16"/>
  <c r="I285" i="16"/>
  <c r="J284" i="16"/>
  <c r="H192" i="16"/>
  <c r="C202" i="16" s="1"/>
  <c r="D202" i="16" s="1"/>
  <c r="H190" i="16"/>
  <c r="C200" i="16" s="1"/>
  <c r="H194" i="16"/>
  <c r="I233" i="16" s="1"/>
  <c r="H193" i="16"/>
  <c r="C203" i="16" s="1"/>
  <c r="D203" i="16" s="1"/>
  <c r="H191" i="16"/>
  <c r="C201" i="16" s="1"/>
  <c r="D201" i="16" s="1"/>
  <c r="I336" i="16"/>
  <c r="L336" i="16" s="1"/>
  <c r="K285" i="16"/>
  <c r="K181" i="16"/>
  <c r="L177" i="16"/>
  <c r="I176" i="16"/>
  <c r="D151" i="16"/>
  <c r="E147" i="16"/>
  <c r="E151" i="16" s="1"/>
  <c r="J176" i="16"/>
  <c r="L179" i="16" l="1"/>
  <c r="X106" i="13"/>
  <c r="AB110" i="13"/>
  <c r="A86" i="13"/>
  <c r="AD112" i="13"/>
  <c r="AM121" i="13"/>
  <c r="AI117" i="13"/>
  <c r="F88" i="13"/>
  <c r="W105" i="13"/>
  <c r="R100" i="13"/>
  <c r="H90" i="13"/>
  <c r="AN122" i="13"/>
  <c r="V104" i="13"/>
  <c r="AP124" i="13"/>
  <c r="Z108" i="13"/>
  <c r="L94" i="13"/>
  <c r="AA109" i="13"/>
  <c r="S101" i="13"/>
  <c r="Q99" i="13"/>
  <c r="P98" i="13"/>
  <c r="AK119" i="13"/>
  <c r="O97" i="13"/>
  <c r="G89" i="13"/>
  <c r="AL120" i="13"/>
  <c r="N96" i="13"/>
  <c r="AH116" i="13"/>
  <c r="AF114" i="13"/>
  <c r="U103" i="13"/>
  <c r="K93" i="13"/>
  <c r="AE113" i="13"/>
  <c r="AQ125" i="13"/>
  <c r="T102" i="13"/>
  <c r="C85" i="13"/>
  <c r="BB85" i="13" s="1"/>
  <c r="AO123" i="13"/>
  <c r="AG115" i="13"/>
  <c r="I91" i="13"/>
  <c r="E87" i="13"/>
  <c r="M95" i="13"/>
  <c r="J92" i="13"/>
  <c r="AJ118" i="13"/>
  <c r="D86" i="13"/>
  <c r="AC111" i="13"/>
  <c r="Y107" i="13"/>
  <c r="D257" i="16"/>
  <c r="J335" i="16"/>
  <c r="J340" i="16" s="1"/>
  <c r="L337" i="16"/>
  <c r="I335" i="16"/>
  <c r="I340" i="16" s="1"/>
  <c r="L338" i="16"/>
  <c r="E306" i="16"/>
  <c r="E310" i="16" s="1"/>
  <c r="L283" i="16"/>
  <c r="L284" i="16"/>
  <c r="L178" i="16"/>
  <c r="E253" i="16"/>
  <c r="E257" i="16" s="1"/>
  <c r="I282" i="16"/>
  <c r="L282" i="16" s="1"/>
  <c r="K285" i="13"/>
  <c r="J285" i="13"/>
  <c r="I285" i="13"/>
  <c r="E256" i="13"/>
  <c r="E309" i="13"/>
  <c r="J338" i="13"/>
  <c r="K338" i="13"/>
  <c r="I338" i="13"/>
  <c r="H193" i="13"/>
  <c r="C203" i="13" s="1"/>
  <c r="D203" i="13" s="1"/>
  <c r="H192" i="13"/>
  <c r="C202" i="13" s="1"/>
  <c r="D202" i="13" s="1"/>
  <c r="H191" i="13"/>
  <c r="C201" i="13" s="1"/>
  <c r="D201" i="13" s="1"/>
  <c r="H190" i="13"/>
  <c r="C200" i="13" s="1"/>
  <c r="H194" i="13"/>
  <c r="I233" i="13" s="1"/>
  <c r="L233" i="13" s="1"/>
  <c r="H138" i="13"/>
  <c r="C148" i="13" s="1"/>
  <c r="D148" i="13" s="1"/>
  <c r="H139" i="13"/>
  <c r="C149" i="13" s="1"/>
  <c r="D149" i="13" s="1"/>
  <c r="H140" i="13"/>
  <c r="C150" i="13" s="1"/>
  <c r="D150" i="13" s="1"/>
  <c r="H141" i="13"/>
  <c r="I180" i="13" s="1"/>
  <c r="H137" i="13"/>
  <c r="C147" i="13" s="1"/>
  <c r="E255" i="13"/>
  <c r="K284" i="13"/>
  <c r="I284" i="13"/>
  <c r="J284" i="13"/>
  <c r="E308" i="13"/>
  <c r="J337" i="13"/>
  <c r="K337" i="13"/>
  <c r="I337" i="13"/>
  <c r="E307" i="13"/>
  <c r="I336" i="13"/>
  <c r="J336" i="13"/>
  <c r="K336" i="13"/>
  <c r="E254" i="13"/>
  <c r="I283" i="13"/>
  <c r="J283" i="13"/>
  <c r="K283" i="13"/>
  <c r="C310" i="13"/>
  <c r="D306" i="13"/>
  <c r="C257" i="13"/>
  <c r="D253" i="13"/>
  <c r="H136" i="13"/>
  <c r="L285" i="16"/>
  <c r="L233" i="16"/>
  <c r="F352" i="16" s="1"/>
  <c r="C352" i="16"/>
  <c r="C204" i="16"/>
  <c r="D200" i="16"/>
  <c r="E203" i="16"/>
  <c r="K232" i="16"/>
  <c r="E351" i="16" s="1"/>
  <c r="J232" i="16"/>
  <c r="D351" i="16" s="1"/>
  <c r="I232" i="16"/>
  <c r="E201" i="16"/>
  <c r="J230" i="16"/>
  <c r="D349" i="16" s="1"/>
  <c r="I230" i="16"/>
  <c r="K230" i="16"/>
  <c r="K231" i="16"/>
  <c r="E350" i="16" s="1"/>
  <c r="E202" i="16"/>
  <c r="I231" i="16"/>
  <c r="J231" i="16"/>
  <c r="D350" i="16" s="1"/>
  <c r="J181" i="16"/>
  <c r="L176" i="16"/>
  <c r="I181" i="16"/>
  <c r="L287" i="16" l="1"/>
  <c r="K287" i="13"/>
  <c r="K340" i="13"/>
  <c r="L335" i="16"/>
  <c r="L340" i="16" s="1"/>
  <c r="A87" i="13"/>
  <c r="AB111" i="13"/>
  <c r="AA110" i="13"/>
  <c r="X107" i="13"/>
  <c r="S102" i="13"/>
  <c r="Q100" i="13"/>
  <c r="P99" i="13"/>
  <c r="N97" i="13"/>
  <c r="AM122" i="13"/>
  <c r="O98" i="13"/>
  <c r="M96" i="13"/>
  <c r="G90" i="13"/>
  <c r="T103" i="13"/>
  <c r="U104" i="13"/>
  <c r="AP125" i="13"/>
  <c r="I92" i="13"/>
  <c r="W106" i="13"/>
  <c r="Z109" i="13"/>
  <c r="L95" i="13"/>
  <c r="AE114" i="13"/>
  <c r="AH117" i="13"/>
  <c r="AI118" i="13"/>
  <c r="AL121" i="13"/>
  <c r="AF115" i="13"/>
  <c r="AD113" i="13"/>
  <c r="R101" i="13"/>
  <c r="H91" i="13"/>
  <c r="AN123" i="13"/>
  <c r="V105" i="13"/>
  <c r="AJ119" i="13"/>
  <c r="AO124" i="13"/>
  <c r="F89" i="13"/>
  <c r="D87" i="13"/>
  <c r="K94" i="13"/>
  <c r="J93" i="13"/>
  <c r="AK120" i="13"/>
  <c r="E88" i="13"/>
  <c r="C86" i="13"/>
  <c r="BB86" i="13" s="1"/>
  <c r="AG116" i="13"/>
  <c r="AC112" i="13"/>
  <c r="Y108" i="13"/>
  <c r="I287" i="16"/>
  <c r="L285" i="13"/>
  <c r="L283" i="13"/>
  <c r="L336" i="13"/>
  <c r="J178" i="13"/>
  <c r="K178" i="13"/>
  <c r="I178" i="13"/>
  <c r="E149" i="13"/>
  <c r="J335" i="13"/>
  <c r="J340" i="13" s="1"/>
  <c r="I335" i="13"/>
  <c r="D310" i="13"/>
  <c r="E306" i="13"/>
  <c r="E310" i="13" s="1"/>
  <c r="E150" i="13"/>
  <c r="K179" i="13"/>
  <c r="I179" i="13"/>
  <c r="J179" i="13"/>
  <c r="D200" i="13"/>
  <c r="C204" i="13"/>
  <c r="E203" i="13"/>
  <c r="K232" i="13"/>
  <c r="J232" i="13"/>
  <c r="I232" i="13"/>
  <c r="L284" i="13"/>
  <c r="L180" i="13"/>
  <c r="F352" i="13" s="1"/>
  <c r="C352" i="13"/>
  <c r="I230" i="13"/>
  <c r="J230" i="13"/>
  <c r="E201" i="13"/>
  <c r="K230" i="13"/>
  <c r="J282" i="13"/>
  <c r="J287" i="13" s="1"/>
  <c r="E253" i="13"/>
  <c r="E257" i="13" s="1"/>
  <c r="I282" i="13"/>
  <c r="D257" i="13"/>
  <c r="C151" i="13"/>
  <c r="D147" i="13"/>
  <c r="J177" i="13"/>
  <c r="E148" i="13"/>
  <c r="K177" i="13"/>
  <c r="I177" i="13"/>
  <c r="E202" i="13"/>
  <c r="K231" i="13"/>
  <c r="J231" i="13"/>
  <c r="I231" i="13"/>
  <c r="L338" i="13"/>
  <c r="L337" i="13"/>
  <c r="L231" i="16"/>
  <c r="F350" i="16" s="1"/>
  <c r="C350" i="16"/>
  <c r="C349" i="16"/>
  <c r="L230" i="16"/>
  <c r="F349" i="16" s="1"/>
  <c r="K234" i="16"/>
  <c r="E349" i="16"/>
  <c r="E353" i="16" s="1"/>
  <c r="E20" i="9" s="1"/>
  <c r="L232" i="16"/>
  <c r="F351" i="16" s="1"/>
  <c r="C351" i="16"/>
  <c r="D204" i="16"/>
  <c r="E200" i="16"/>
  <c r="E204" i="16" s="1"/>
  <c r="J229" i="16"/>
  <c r="I229" i="16"/>
  <c r="L181" i="16"/>
  <c r="K234" i="13" l="1"/>
  <c r="A88" i="13"/>
  <c r="X108" i="13"/>
  <c r="Z110" i="13"/>
  <c r="AD114" i="13"/>
  <c r="AB112" i="13"/>
  <c r="V106" i="13"/>
  <c r="AF116" i="13"/>
  <c r="I93" i="13"/>
  <c r="W107" i="13"/>
  <c r="S103" i="13"/>
  <c r="Q101" i="13"/>
  <c r="P100" i="13"/>
  <c r="N98" i="13"/>
  <c r="AK121" i="13"/>
  <c r="O99" i="13"/>
  <c r="M97" i="13"/>
  <c r="AL122" i="13"/>
  <c r="T104" i="13"/>
  <c r="U105" i="13"/>
  <c r="F90" i="13"/>
  <c r="H92" i="13"/>
  <c r="L96" i="13"/>
  <c r="AN124" i="13"/>
  <c r="AA111" i="13"/>
  <c r="R102" i="13"/>
  <c r="AM123" i="13"/>
  <c r="AI119" i="13"/>
  <c r="K95" i="13"/>
  <c r="J94" i="13"/>
  <c r="AJ120" i="13"/>
  <c r="D88" i="13"/>
  <c r="E89" i="13"/>
  <c r="AE115" i="13"/>
  <c r="G91" i="13"/>
  <c r="AO125" i="13"/>
  <c r="AH118" i="13"/>
  <c r="C87" i="13"/>
  <c r="BB87" i="13" s="1"/>
  <c r="AG117" i="13"/>
  <c r="Y109" i="13"/>
  <c r="AC113" i="13"/>
  <c r="L231" i="13"/>
  <c r="E351" i="13"/>
  <c r="D351" i="13"/>
  <c r="D350" i="13"/>
  <c r="D204" i="13"/>
  <c r="E200" i="13"/>
  <c r="E204" i="13" s="1"/>
  <c r="J229" i="13"/>
  <c r="J234" i="13" s="1"/>
  <c r="I229" i="13"/>
  <c r="D349" i="13"/>
  <c r="L177" i="13"/>
  <c r="C349" i="13"/>
  <c r="L178" i="13"/>
  <c r="C350" i="13"/>
  <c r="K181" i="13"/>
  <c r="E349" i="13"/>
  <c r="L335" i="13"/>
  <c r="L340" i="13" s="1"/>
  <c r="I340" i="13"/>
  <c r="L230" i="13"/>
  <c r="L232" i="13"/>
  <c r="E350" i="13"/>
  <c r="J176" i="13"/>
  <c r="D151" i="13"/>
  <c r="E147" i="13"/>
  <c r="E151" i="13" s="1"/>
  <c r="I176" i="13"/>
  <c r="L179" i="13"/>
  <c r="C351" i="13"/>
  <c r="I287" i="13"/>
  <c r="L282" i="13"/>
  <c r="L287" i="13" s="1"/>
  <c r="J234" i="16"/>
  <c r="D348" i="16"/>
  <c r="D353" i="16" s="1"/>
  <c r="D20" i="9" s="1"/>
  <c r="I234" i="16"/>
  <c r="L229" i="16"/>
  <c r="C348" i="16"/>
  <c r="C353" i="16" s="1"/>
  <c r="C20" i="9" s="1"/>
  <c r="E353" i="13" l="1"/>
  <c r="E11" i="9" s="1"/>
  <c r="E29" i="9" s="1"/>
  <c r="A89" i="13"/>
  <c r="X109" i="13"/>
  <c r="AB113" i="13"/>
  <c r="AA112" i="13"/>
  <c r="Z111" i="13"/>
  <c r="R103" i="13"/>
  <c r="L97" i="13"/>
  <c r="AN125" i="13"/>
  <c r="AG118" i="13"/>
  <c r="AK122" i="13"/>
  <c r="AH119" i="13"/>
  <c r="G92" i="13"/>
  <c r="F91" i="13"/>
  <c r="W108" i="13"/>
  <c r="V107" i="13"/>
  <c r="AE116" i="13"/>
  <c r="I94" i="13"/>
  <c r="AD115" i="13"/>
  <c r="S104" i="13"/>
  <c r="Q102" i="13"/>
  <c r="P101" i="13"/>
  <c r="H93" i="13"/>
  <c r="AM124" i="13"/>
  <c r="AI120" i="13"/>
  <c r="T105" i="13"/>
  <c r="D89" i="13"/>
  <c r="M98" i="13"/>
  <c r="AJ121" i="13"/>
  <c r="N99" i="13"/>
  <c r="AL123" i="13"/>
  <c r="AF117" i="13"/>
  <c r="U106" i="13"/>
  <c r="K96" i="13"/>
  <c r="J95" i="13"/>
  <c r="E90" i="13"/>
  <c r="C88" i="13"/>
  <c r="BB88" i="13" s="1"/>
  <c r="O100" i="13"/>
  <c r="Y110" i="13"/>
  <c r="AC114" i="13"/>
  <c r="F350" i="13"/>
  <c r="F351" i="13"/>
  <c r="L176" i="13"/>
  <c r="I181" i="13"/>
  <c r="C348" i="13"/>
  <c r="C353" i="13" s="1"/>
  <c r="C11" i="9" s="1"/>
  <c r="C29" i="9" s="1"/>
  <c r="L229" i="13"/>
  <c r="L234" i="13" s="1"/>
  <c r="I234" i="13"/>
  <c r="J181" i="13"/>
  <c r="D348" i="13"/>
  <c r="D353" i="13" s="1"/>
  <c r="D11" i="9" s="1"/>
  <c r="D29" i="9" s="1"/>
  <c r="F349" i="13"/>
  <c r="L234" i="16"/>
  <c r="F348" i="16"/>
  <c r="F353" i="16" s="1"/>
  <c r="F20" i="9" s="1"/>
  <c r="A90" i="13" l="1"/>
  <c r="Z112" i="13"/>
  <c r="X110" i="13"/>
  <c r="AB114" i="13"/>
  <c r="AD116" i="13"/>
  <c r="W109" i="13"/>
  <c r="H94" i="13"/>
  <c r="V108" i="13"/>
  <c r="AI121" i="13"/>
  <c r="R104" i="13"/>
  <c r="AE117" i="13"/>
  <c r="AM125" i="13"/>
  <c r="AK123" i="13"/>
  <c r="AF118" i="13"/>
  <c r="AA113" i="13"/>
  <c r="L98" i="13"/>
  <c r="S105" i="13"/>
  <c r="Q103" i="13"/>
  <c r="P102" i="13"/>
  <c r="N100" i="13"/>
  <c r="G93" i="13"/>
  <c r="U107" i="13"/>
  <c r="O101" i="13"/>
  <c r="M99" i="13"/>
  <c r="AL124" i="13"/>
  <c r="K97" i="13"/>
  <c r="E91" i="13"/>
  <c r="AH120" i="13"/>
  <c r="D90" i="13"/>
  <c r="C89" i="13"/>
  <c r="BB89" i="13" s="1"/>
  <c r="AJ122" i="13"/>
  <c r="I95" i="13"/>
  <c r="F92" i="13"/>
  <c r="J96" i="13"/>
  <c r="AG119" i="13"/>
  <c r="T106" i="13"/>
  <c r="AC115" i="13"/>
  <c r="Y111" i="13"/>
  <c r="L181" i="13"/>
  <c r="F348" i="13"/>
  <c r="F353" i="13" s="1"/>
  <c r="F11" i="9" s="1"/>
  <c r="F29" i="9" s="1"/>
  <c r="A91" i="13" l="1"/>
  <c r="X111" i="13"/>
  <c r="W110" i="13"/>
  <c r="AB115" i="13"/>
  <c r="AD117" i="13"/>
  <c r="Z113" i="13"/>
  <c r="S106" i="13"/>
  <c r="Q104" i="13"/>
  <c r="P103" i="13"/>
  <c r="N101" i="13"/>
  <c r="O102" i="13"/>
  <c r="M100" i="13"/>
  <c r="G94" i="13"/>
  <c r="T107" i="13"/>
  <c r="U108" i="13"/>
  <c r="AA114" i="13"/>
  <c r="AJ123" i="13"/>
  <c r="V109" i="13"/>
  <c r="AG120" i="13"/>
  <c r="AL125" i="13"/>
  <c r="I96" i="13"/>
  <c r="F93" i="13"/>
  <c r="R105" i="13"/>
  <c r="H95" i="13"/>
  <c r="L99" i="13"/>
  <c r="K98" i="13"/>
  <c r="AE118" i="13"/>
  <c r="AK124" i="13"/>
  <c r="AI122" i="13"/>
  <c r="D91" i="13"/>
  <c r="AH121" i="13"/>
  <c r="AF119" i="13"/>
  <c r="C90" i="13"/>
  <c r="BB90" i="13" s="1"/>
  <c r="J97" i="13"/>
  <c r="E92" i="13"/>
  <c r="Y112" i="13"/>
  <c r="AC116" i="13"/>
  <c r="A92" i="13" l="1"/>
  <c r="AB116" i="13"/>
  <c r="X112" i="13"/>
  <c r="AD118" i="13"/>
  <c r="AA115" i="13"/>
  <c r="AI123" i="13"/>
  <c r="W111" i="13"/>
  <c r="S107" i="13"/>
  <c r="Q105" i="13"/>
  <c r="P104" i="13"/>
  <c r="L100" i="13"/>
  <c r="V110" i="13"/>
  <c r="N102" i="13"/>
  <c r="AK125" i="13"/>
  <c r="O103" i="13"/>
  <c r="M101" i="13"/>
  <c r="G95" i="13"/>
  <c r="T108" i="13"/>
  <c r="AF120" i="13"/>
  <c r="U109" i="13"/>
  <c r="I97" i="13"/>
  <c r="Z114" i="13"/>
  <c r="R106" i="13"/>
  <c r="H96" i="13"/>
  <c r="AG121" i="13"/>
  <c r="AH122" i="13"/>
  <c r="AE119" i="13"/>
  <c r="F94" i="13"/>
  <c r="D92" i="13"/>
  <c r="K99" i="13"/>
  <c r="J98" i="13"/>
  <c r="E93" i="13"/>
  <c r="AJ124" i="13"/>
  <c r="C91" i="13"/>
  <c r="BB91" i="13" s="1"/>
  <c r="Y113" i="13"/>
  <c r="AC117" i="13"/>
  <c r="A93" i="13" l="1"/>
  <c r="AB117" i="13"/>
  <c r="X113" i="13"/>
  <c r="AD119" i="13"/>
  <c r="R107" i="13"/>
  <c r="V111" i="13"/>
  <c r="AE120" i="13"/>
  <c r="W112" i="13"/>
  <c r="S108" i="13"/>
  <c r="Q106" i="13"/>
  <c r="P105" i="13"/>
  <c r="L101" i="13"/>
  <c r="AA116" i="13"/>
  <c r="Z115" i="13"/>
  <c r="H97" i="13"/>
  <c r="M102" i="13"/>
  <c r="F95" i="13"/>
  <c r="K100" i="13"/>
  <c r="J99" i="13"/>
  <c r="T109" i="13"/>
  <c r="I98" i="13"/>
  <c r="AG122" i="13"/>
  <c r="AI124" i="13"/>
  <c r="O104" i="13"/>
  <c r="D93" i="13"/>
  <c r="AH123" i="13"/>
  <c r="G96" i="13"/>
  <c r="U110" i="13"/>
  <c r="AJ125" i="13"/>
  <c r="AF121" i="13"/>
  <c r="C92" i="13"/>
  <c r="BB92" i="13" s="1"/>
  <c r="N103" i="13"/>
  <c r="E94" i="13"/>
  <c r="Y114" i="13"/>
  <c r="AC118" i="13"/>
  <c r="X114" i="13" l="1"/>
  <c r="A94" i="13"/>
  <c r="AB118" i="13"/>
  <c r="AH124" i="13"/>
  <c r="U111" i="13"/>
  <c r="I99" i="13"/>
  <c r="AA117" i="13"/>
  <c r="R108" i="13"/>
  <c r="H98" i="13"/>
  <c r="L102" i="13"/>
  <c r="AG123" i="13"/>
  <c r="AD120" i="13"/>
  <c r="W113" i="13"/>
  <c r="Z116" i="13"/>
  <c r="S109" i="13"/>
  <c r="Q107" i="13"/>
  <c r="P106" i="13"/>
  <c r="AI125" i="13"/>
  <c r="O105" i="13"/>
  <c r="F96" i="13"/>
  <c r="D94" i="13"/>
  <c r="K101" i="13"/>
  <c r="V112" i="13"/>
  <c r="AE121" i="13"/>
  <c r="N104" i="13"/>
  <c r="G97" i="13"/>
  <c r="AF122" i="13"/>
  <c r="T110" i="13"/>
  <c r="J100" i="13"/>
  <c r="E95" i="13"/>
  <c r="C93" i="13"/>
  <c r="BB93" i="13" s="1"/>
  <c r="M103" i="13"/>
  <c r="Y115" i="13"/>
  <c r="AC119" i="13"/>
  <c r="A95" i="13" l="1"/>
  <c r="X115" i="13"/>
  <c r="AB119" i="13"/>
  <c r="AD121" i="13"/>
  <c r="Z117" i="13"/>
  <c r="S110" i="13"/>
  <c r="Q108" i="13"/>
  <c r="P107" i="13"/>
  <c r="H99" i="13"/>
  <c r="V113" i="13"/>
  <c r="AG124" i="13"/>
  <c r="N105" i="13"/>
  <c r="O106" i="13"/>
  <c r="M104" i="13"/>
  <c r="G98" i="13"/>
  <c r="T111" i="13"/>
  <c r="AF123" i="13"/>
  <c r="F97" i="13"/>
  <c r="L103" i="13"/>
  <c r="AH125" i="13"/>
  <c r="U112" i="13"/>
  <c r="AA118" i="13"/>
  <c r="W114" i="13"/>
  <c r="R109" i="13"/>
  <c r="D95" i="13"/>
  <c r="AE122" i="13"/>
  <c r="J101" i="13"/>
  <c r="K102" i="13"/>
  <c r="E96" i="13"/>
  <c r="I100" i="13"/>
  <c r="C94" i="13"/>
  <c r="BB94" i="13" s="1"/>
  <c r="Y116" i="13"/>
  <c r="AC120" i="13"/>
  <c r="A96" i="13" l="1"/>
  <c r="X116" i="13"/>
  <c r="W115" i="13"/>
  <c r="Z118" i="13"/>
  <c r="AB120" i="13"/>
  <c r="AD122" i="13"/>
  <c r="H100" i="13"/>
  <c r="AG125" i="13"/>
  <c r="S111" i="13"/>
  <c r="Q109" i="13"/>
  <c r="P108" i="13"/>
  <c r="L104" i="13"/>
  <c r="V114" i="13"/>
  <c r="N106" i="13"/>
  <c r="O107" i="13"/>
  <c r="M105" i="13"/>
  <c r="G99" i="13"/>
  <c r="AA119" i="13"/>
  <c r="R110" i="13"/>
  <c r="AF124" i="13"/>
  <c r="D96" i="13"/>
  <c r="K103" i="13"/>
  <c r="I101" i="13"/>
  <c r="F98" i="13"/>
  <c r="E97" i="13"/>
  <c r="T112" i="13"/>
  <c r="C95" i="13"/>
  <c r="BB95" i="13" s="1"/>
  <c r="U113" i="13"/>
  <c r="J102" i="13"/>
  <c r="AE123" i="13"/>
  <c r="AC121" i="13"/>
  <c r="Y117" i="13"/>
  <c r="A97" i="13" l="1"/>
  <c r="AB121" i="13"/>
  <c r="Z119" i="13"/>
  <c r="AA120" i="13"/>
  <c r="X117" i="13"/>
  <c r="R111" i="13"/>
  <c r="L105" i="13"/>
  <c r="AD123" i="13"/>
  <c r="AF125" i="13"/>
  <c r="W116" i="13"/>
  <c r="S112" i="13"/>
  <c r="Q110" i="13"/>
  <c r="P109" i="13"/>
  <c r="H101" i="13"/>
  <c r="V115" i="13"/>
  <c r="D97" i="13"/>
  <c r="M106" i="13"/>
  <c r="U114" i="13"/>
  <c r="N107" i="13"/>
  <c r="G100" i="13"/>
  <c r="T113" i="13"/>
  <c r="I102" i="13"/>
  <c r="O108" i="13"/>
  <c r="F99" i="13"/>
  <c r="J103" i="13"/>
  <c r="E98" i="13"/>
  <c r="AE124" i="13"/>
  <c r="K104" i="13"/>
  <c r="C96" i="13"/>
  <c r="BB96" i="13" s="1"/>
  <c r="Y118" i="13"/>
  <c r="AC122" i="13"/>
  <c r="X118" i="13" l="1"/>
  <c r="Z120" i="13"/>
  <c r="A98" i="13"/>
  <c r="AA121" i="13"/>
  <c r="AB122" i="13"/>
  <c r="L106" i="13"/>
  <c r="H102" i="13"/>
  <c r="AE125" i="13"/>
  <c r="T114" i="13"/>
  <c r="F100" i="13"/>
  <c r="R112" i="13"/>
  <c r="V116" i="13"/>
  <c r="I103" i="13"/>
  <c r="AD124" i="13"/>
  <c r="W117" i="13"/>
  <c r="S113" i="13"/>
  <c r="Q111" i="13"/>
  <c r="P110" i="13"/>
  <c r="N108" i="13"/>
  <c r="G101" i="13"/>
  <c r="J104" i="13"/>
  <c r="O109" i="13"/>
  <c r="M107" i="13"/>
  <c r="U115" i="13"/>
  <c r="D98" i="13"/>
  <c r="K105" i="13"/>
  <c r="E99" i="13"/>
  <c r="C97" i="13"/>
  <c r="BB97" i="13" s="1"/>
  <c r="Y119" i="13"/>
  <c r="AC123" i="13"/>
  <c r="A99" i="13" l="1"/>
  <c r="AB123" i="13"/>
  <c r="Z121" i="13"/>
  <c r="X119" i="13"/>
  <c r="AA122" i="13"/>
  <c r="W118" i="13"/>
  <c r="S114" i="13"/>
  <c r="Q112" i="13"/>
  <c r="P111" i="13"/>
  <c r="N109" i="13"/>
  <c r="O110" i="13"/>
  <c r="M108" i="13"/>
  <c r="G102" i="13"/>
  <c r="T115" i="13"/>
  <c r="D99" i="13"/>
  <c r="AD125" i="13"/>
  <c r="H103" i="13"/>
  <c r="U116" i="13"/>
  <c r="F101" i="13"/>
  <c r="R113" i="13"/>
  <c r="L107" i="13"/>
  <c r="V117" i="13"/>
  <c r="J105" i="13"/>
  <c r="I104" i="13"/>
  <c r="K106" i="13"/>
  <c r="C98" i="13"/>
  <c r="BB98" i="13" s="1"/>
  <c r="E100" i="13"/>
  <c r="AC124" i="13"/>
  <c r="Y120" i="13"/>
  <c r="A100" i="13" l="1"/>
  <c r="X120" i="13"/>
  <c r="AB124" i="13"/>
  <c r="W119" i="13"/>
  <c r="AA123" i="13"/>
  <c r="L108" i="13"/>
  <c r="U117" i="13"/>
  <c r="F102" i="13"/>
  <c r="S115" i="13"/>
  <c r="Q113" i="13"/>
  <c r="P112" i="13"/>
  <c r="H104" i="13"/>
  <c r="N110" i="13"/>
  <c r="O111" i="13"/>
  <c r="M109" i="13"/>
  <c r="G103" i="13"/>
  <c r="T116" i="13"/>
  <c r="Z122" i="13"/>
  <c r="R114" i="13"/>
  <c r="I105" i="13"/>
  <c r="V118" i="13"/>
  <c r="D100" i="13"/>
  <c r="K107" i="13"/>
  <c r="J106" i="13"/>
  <c r="E101" i="13"/>
  <c r="C99" i="13"/>
  <c r="BB99" i="13" s="1"/>
  <c r="AC125" i="13"/>
  <c r="Y121" i="13"/>
  <c r="A101" i="13" l="1"/>
  <c r="AB125" i="13"/>
  <c r="X121" i="13"/>
  <c r="AA124" i="13"/>
  <c r="R115" i="13"/>
  <c r="N111" i="13"/>
  <c r="I106" i="13"/>
  <c r="F103" i="13"/>
  <c r="O112" i="13"/>
  <c r="U118" i="13"/>
  <c r="S116" i="13"/>
  <c r="Q114" i="13"/>
  <c r="P113" i="13"/>
  <c r="L109" i="13"/>
  <c r="W120" i="13"/>
  <c r="Z123" i="13"/>
  <c r="H105" i="13"/>
  <c r="M110" i="13"/>
  <c r="T117" i="13"/>
  <c r="K108" i="13"/>
  <c r="V119" i="13"/>
  <c r="E102" i="13"/>
  <c r="D101" i="13"/>
  <c r="J107" i="13"/>
  <c r="G104" i="13"/>
  <c r="C100" i="13"/>
  <c r="BB100" i="13" s="1"/>
  <c r="Y122" i="13"/>
  <c r="A102" i="13" l="1"/>
  <c r="X122" i="13"/>
  <c r="Z124" i="13"/>
  <c r="S117" i="13"/>
  <c r="L110" i="13"/>
  <c r="AA125" i="13"/>
  <c r="R116" i="13"/>
  <c r="H106" i="13"/>
  <c r="O113" i="13"/>
  <c r="F104" i="13"/>
  <c r="W121" i="13"/>
  <c r="Q115" i="13"/>
  <c r="P114" i="13"/>
  <c r="M111" i="13"/>
  <c r="G105" i="13"/>
  <c r="T118" i="13"/>
  <c r="I107" i="13"/>
  <c r="D102" i="13"/>
  <c r="K109" i="13"/>
  <c r="U119" i="13"/>
  <c r="V120" i="13"/>
  <c r="E103" i="13"/>
  <c r="C101" i="13"/>
  <c r="BB101" i="13" s="1"/>
  <c r="N112" i="13"/>
  <c r="J108" i="13"/>
  <c r="Y123" i="13"/>
  <c r="X123" i="13" l="1"/>
  <c r="A103" i="13"/>
  <c r="W122" i="13"/>
  <c r="Z125" i="13"/>
  <c r="Q116" i="13"/>
  <c r="P115" i="13"/>
  <c r="N113" i="13"/>
  <c r="G106" i="13"/>
  <c r="T119" i="13"/>
  <c r="U120" i="13"/>
  <c r="I108" i="13"/>
  <c r="L111" i="13"/>
  <c r="D103" i="13"/>
  <c r="H107" i="13"/>
  <c r="S118" i="13"/>
  <c r="R117" i="13"/>
  <c r="M112" i="13"/>
  <c r="O114" i="13"/>
  <c r="F105" i="13"/>
  <c r="V121" i="13"/>
  <c r="K110" i="13"/>
  <c r="J109" i="13"/>
  <c r="E104" i="13"/>
  <c r="C102" i="13"/>
  <c r="BB102" i="13" s="1"/>
  <c r="Y124" i="13"/>
  <c r="A104" i="13" l="1"/>
  <c r="W123" i="13"/>
  <c r="X124" i="13"/>
  <c r="S119" i="13"/>
  <c r="Q117" i="13"/>
  <c r="H108" i="13"/>
  <c r="L112" i="13"/>
  <c r="I109" i="13"/>
  <c r="R118" i="13"/>
  <c r="P116" i="13"/>
  <c r="N114" i="13"/>
  <c r="M113" i="13"/>
  <c r="G107" i="13"/>
  <c r="T120" i="13"/>
  <c r="F106" i="13"/>
  <c r="D104" i="13"/>
  <c r="K111" i="13"/>
  <c r="J110" i="13"/>
  <c r="O115" i="13"/>
  <c r="U121" i="13"/>
  <c r="V122" i="13"/>
  <c r="E105" i="13"/>
  <c r="C103" i="13"/>
  <c r="BB103" i="13" s="1"/>
  <c r="Y125" i="13"/>
  <c r="A105" i="13" l="1"/>
  <c r="X125" i="13"/>
  <c r="L113" i="13"/>
  <c r="T121" i="13"/>
  <c r="S120" i="13"/>
  <c r="I110" i="13"/>
  <c r="F107" i="13"/>
  <c r="R119" i="13"/>
  <c r="P117" i="13"/>
  <c r="H109" i="13"/>
  <c r="W124" i="13"/>
  <c r="Q118" i="13"/>
  <c r="M114" i="13"/>
  <c r="U122" i="13"/>
  <c r="N115" i="13"/>
  <c r="D105" i="13"/>
  <c r="V123" i="13"/>
  <c r="G108" i="13"/>
  <c r="K112" i="13"/>
  <c r="C104" i="13"/>
  <c r="BB104" i="13" s="1"/>
  <c r="E106" i="13"/>
  <c r="O116" i="13"/>
  <c r="J111" i="13"/>
  <c r="A106" i="13" l="1"/>
  <c r="O117" i="13"/>
  <c r="M115" i="13"/>
  <c r="U123" i="13"/>
  <c r="P118" i="13"/>
  <c r="N116" i="13"/>
  <c r="T122" i="13"/>
  <c r="W125" i="13"/>
  <c r="Q119" i="13"/>
  <c r="R120" i="13"/>
  <c r="H110" i="13"/>
  <c r="S121" i="13"/>
  <c r="L114" i="13"/>
  <c r="G109" i="13"/>
  <c r="I111" i="13"/>
  <c r="K113" i="13"/>
  <c r="D106" i="13"/>
  <c r="J112" i="13"/>
  <c r="E107" i="13"/>
  <c r="C105" i="13"/>
  <c r="BB105" i="13" s="1"/>
  <c r="V124" i="13"/>
  <c r="F108" i="13"/>
  <c r="A107" i="13" l="1"/>
  <c r="S122" i="13"/>
  <c r="N117" i="13"/>
  <c r="G110" i="13"/>
  <c r="P119" i="13"/>
  <c r="V125" i="13"/>
  <c r="T123" i="13"/>
  <c r="Q120" i="13"/>
  <c r="I112" i="13"/>
  <c r="R121" i="13"/>
  <c r="H111" i="13"/>
  <c r="L115" i="13"/>
  <c r="U124" i="13"/>
  <c r="O118" i="13"/>
  <c r="F109" i="13"/>
  <c r="K114" i="13"/>
  <c r="J113" i="13"/>
  <c r="E108" i="13"/>
  <c r="M116" i="13"/>
  <c r="C106" i="13"/>
  <c r="BB106" i="13" s="1"/>
  <c r="D107" i="13"/>
  <c r="A108" i="13" l="1"/>
  <c r="S123" i="13"/>
  <c r="Q121" i="13"/>
  <c r="H112" i="13"/>
  <c r="N118" i="13"/>
  <c r="O119" i="13"/>
  <c r="G111" i="13"/>
  <c r="R122" i="13"/>
  <c r="P120" i="13"/>
  <c r="L116" i="13"/>
  <c r="F110" i="13"/>
  <c r="K115" i="13"/>
  <c r="U125" i="13"/>
  <c r="I113" i="13"/>
  <c r="J114" i="13"/>
  <c r="D108" i="13"/>
  <c r="M117" i="13"/>
  <c r="T124" i="13"/>
  <c r="E109" i="13"/>
  <c r="C107" i="13"/>
  <c r="BB107" i="13" s="1"/>
  <c r="A109" i="13" l="1"/>
  <c r="R123" i="13"/>
  <c r="N119" i="13"/>
  <c r="I114" i="13"/>
  <c r="Q122" i="13"/>
  <c r="P121" i="13"/>
  <c r="S124" i="13"/>
  <c r="L117" i="13"/>
  <c r="H113" i="13"/>
  <c r="T125" i="13"/>
  <c r="G112" i="13"/>
  <c r="O120" i="13"/>
  <c r="D109" i="13"/>
  <c r="J115" i="13"/>
  <c r="F111" i="13"/>
  <c r="C108" i="13"/>
  <c r="BB108" i="13" s="1"/>
  <c r="K116" i="13"/>
  <c r="E110" i="13"/>
  <c r="M118" i="13"/>
  <c r="A110" i="13" l="1"/>
  <c r="F112" i="13"/>
  <c r="R124" i="13"/>
  <c r="O121" i="13"/>
  <c r="M119" i="13"/>
  <c r="G113" i="13"/>
  <c r="S125" i="13"/>
  <c r="L118" i="13"/>
  <c r="Q123" i="13"/>
  <c r="P122" i="13"/>
  <c r="H114" i="13"/>
  <c r="D110" i="13"/>
  <c r="K117" i="13"/>
  <c r="J116" i="13"/>
  <c r="I115" i="13"/>
  <c r="N120" i="13"/>
  <c r="C109" i="13"/>
  <c r="BB109" i="13" s="1"/>
  <c r="E111" i="13"/>
  <c r="A111" i="13" l="1"/>
  <c r="R125" i="13"/>
  <c r="P123" i="13"/>
  <c r="I116" i="13"/>
  <c r="L119" i="13"/>
  <c r="Q124" i="13"/>
  <c r="H115" i="13"/>
  <c r="M120" i="13"/>
  <c r="F113" i="13"/>
  <c r="O122" i="13"/>
  <c r="K118" i="13"/>
  <c r="J117" i="13"/>
  <c r="E112" i="13"/>
  <c r="N121" i="13"/>
  <c r="G114" i="13"/>
  <c r="D111" i="13"/>
  <c r="C110" i="13"/>
  <c r="BB110" i="13" s="1"/>
  <c r="A112" i="13" l="1"/>
  <c r="H116" i="13"/>
  <c r="N122" i="13"/>
  <c r="G115" i="13"/>
  <c r="Q125" i="13"/>
  <c r="P124" i="13"/>
  <c r="L120" i="13"/>
  <c r="D112" i="13"/>
  <c r="I117" i="13"/>
  <c r="F114" i="13"/>
  <c r="O123" i="13"/>
  <c r="E113" i="13"/>
  <c r="M121" i="13"/>
  <c r="J118" i="13"/>
  <c r="K119" i="13"/>
  <c r="C111" i="13"/>
  <c r="BB111" i="13" s="1"/>
  <c r="A113" i="13" l="1"/>
  <c r="O124" i="13"/>
  <c r="I118" i="13"/>
  <c r="F115" i="13"/>
  <c r="M122" i="13"/>
  <c r="P125" i="13"/>
  <c r="H117" i="13"/>
  <c r="L121" i="13"/>
  <c r="N123" i="13"/>
  <c r="D113" i="13"/>
  <c r="G116" i="13"/>
  <c r="J119" i="13"/>
  <c r="E114" i="13"/>
  <c r="K120" i="13"/>
  <c r="C112" i="13"/>
  <c r="BB112" i="13" s="1"/>
  <c r="A114" i="13" l="1"/>
  <c r="M123" i="13"/>
  <c r="H118" i="13"/>
  <c r="L122" i="13"/>
  <c r="N124" i="13"/>
  <c r="O125" i="13"/>
  <c r="G117" i="13"/>
  <c r="D114" i="13"/>
  <c r="K121" i="13"/>
  <c r="F116" i="13"/>
  <c r="C113" i="13"/>
  <c r="BB113" i="13" s="1"/>
  <c r="I119" i="13"/>
  <c r="E115" i="13"/>
  <c r="J120" i="13"/>
  <c r="A115" i="13" l="1"/>
  <c r="H119" i="13"/>
  <c r="M124" i="13"/>
  <c r="I120" i="13"/>
  <c r="F117" i="13"/>
  <c r="L123" i="13"/>
  <c r="N125" i="13"/>
  <c r="D115" i="13"/>
  <c r="K122" i="13"/>
  <c r="J121" i="13"/>
  <c r="E116" i="13"/>
  <c r="C114" i="13"/>
  <c r="BB114" i="13" s="1"/>
  <c r="G118" i="13"/>
  <c r="A116" i="13" l="1"/>
  <c r="M125" i="13"/>
  <c r="F118" i="13"/>
  <c r="D116" i="13"/>
  <c r="L124" i="13"/>
  <c r="I121" i="13"/>
  <c r="H120" i="13"/>
  <c r="K123" i="13"/>
  <c r="J122" i="13"/>
  <c r="G119" i="13"/>
  <c r="E117" i="13"/>
  <c r="C115" i="13"/>
  <c r="BB115" i="13" s="1"/>
  <c r="A117" i="13" l="1"/>
  <c r="H121" i="13"/>
  <c r="L125" i="13"/>
  <c r="F119" i="13"/>
  <c r="I122" i="13"/>
  <c r="D117" i="13"/>
  <c r="K124" i="13"/>
  <c r="J123" i="13"/>
  <c r="E118" i="13"/>
  <c r="C116" i="13"/>
  <c r="BB116" i="13" s="1"/>
  <c r="G120" i="13"/>
  <c r="A118" i="13" l="1"/>
  <c r="H122" i="13"/>
  <c r="G121" i="13"/>
  <c r="D118" i="13"/>
  <c r="K125" i="13"/>
  <c r="J124" i="13"/>
  <c r="E119" i="13"/>
  <c r="C117" i="13"/>
  <c r="BB117" i="13" s="1"/>
  <c r="I123" i="13"/>
  <c r="F120" i="13"/>
  <c r="A119" i="13" l="1"/>
  <c r="I124" i="13"/>
  <c r="F121" i="13"/>
  <c r="H123" i="13"/>
  <c r="G122" i="13"/>
  <c r="D119" i="13"/>
  <c r="C118" i="13"/>
  <c r="BB118" i="13" s="1"/>
  <c r="J125" i="13"/>
  <c r="E120" i="13"/>
  <c r="A120" i="13" l="1"/>
  <c r="H124" i="13"/>
  <c r="F122" i="13"/>
  <c r="I125" i="13"/>
  <c r="D120" i="13"/>
  <c r="C119" i="13"/>
  <c r="BB119" i="13" s="1"/>
  <c r="G123" i="13"/>
  <c r="E121" i="13"/>
  <c r="A121" i="13" l="1"/>
  <c r="H125" i="13"/>
  <c r="F123" i="13"/>
  <c r="G124" i="13"/>
  <c r="D121" i="13"/>
  <c r="E122" i="13"/>
  <c r="C120" i="13"/>
  <c r="BB120" i="13" s="1"/>
  <c r="A122" i="13" l="1"/>
  <c r="G125" i="13"/>
  <c r="F124" i="13"/>
  <c r="E123" i="13"/>
  <c r="C121" i="13"/>
  <c r="BB121" i="13" s="1"/>
  <c r="D122" i="13"/>
  <c r="A123" i="13" l="1"/>
  <c r="F125" i="13"/>
  <c r="D123" i="13"/>
  <c r="E124" i="13"/>
  <c r="C122" i="13"/>
  <c r="BB122" i="13" s="1"/>
  <c r="A124" i="13" l="1"/>
  <c r="E125" i="13"/>
  <c r="C123" i="13"/>
  <c r="BB123" i="13" s="1"/>
  <c r="D124" i="13"/>
  <c r="A125" i="13" l="1"/>
  <c r="C125" i="13" s="1"/>
  <c r="BB125" i="13" s="1"/>
  <c r="D125" i="13"/>
  <c r="C124" i="13"/>
  <c r="BB124" i="13" s="1"/>
</calcChain>
</file>

<file path=xl/comments1.xml><?xml version="1.0" encoding="utf-8"?>
<comments xmlns="http://schemas.openxmlformats.org/spreadsheetml/2006/main">
  <authors>
    <author>*</author>
  </authors>
  <commentList>
    <comment ref="W17" authorId="0" shapeId="0">
      <text>
        <r>
          <rPr>
            <b/>
            <sz val="8"/>
            <color indexed="81"/>
            <rFont val="Tahoma"/>
          </rPr>
          <t>Parámetro "K" de la ecuación cinética de primer orden (Véase Guias IPCC 2000)</t>
        </r>
      </text>
    </comment>
    <comment ref="C135" authorId="0" shapeId="0">
      <text>
        <r>
          <rPr>
            <b/>
            <sz val="8"/>
            <color indexed="81"/>
            <rFont val="Tahoma"/>
          </rPr>
          <t>Los datos con fondo amarillo de esta tabla deben cumplimentarse en función del funcionamiento específico del vertedero. En caso de no conocerse, seleccionar los parámetros por defecto que aparecen en la columna de al lado, con fondo gris.
ACLARACIÓN: En la tabla se solicita información en términos de metano que, al venir expresdo en términos porcentuales, coincide con los datos de biogás ya que, cuando se capta, esta captación no se hace de forma selectiva sobre el metano sino sobre el biogás. Es decir, que si se capta el 50% del biogás generado, esto implica que también se está captando el 50% del metano generado.
ATENCION, se ruega verificar que: i) la suma del metano fugado y el captado es 100%; ii) la suma de los porcentajes de antorcha, caldera, motor, turbina y venteado es igual al porcentaje de captado.</t>
        </r>
      </text>
    </comment>
  </commentList>
</comments>
</file>

<file path=xl/comments2.xml><?xml version="1.0" encoding="utf-8"?>
<comments xmlns="http://schemas.openxmlformats.org/spreadsheetml/2006/main">
  <authors>
    <author>*</author>
  </authors>
  <commentList>
    <comment ref="C135" authorId="0" shapeId="0">
      <text>
        <r>
          <rPr>
            <b/>
            <sz val="8"/>
            <color indexed="81"/>
            <rFont val="Tahoma"/>
          </rPr>
          <t>Los datos con fondo amarillo de esta tabla deben cumplimentarse en función del funcionamiento específico del vertedero. En caso de no conocerse, seleccionar los parámetros por defecto que aparecen en la columna de al lado, con fondo gris.
ACLARACIÓN: En la tabla se solicita información en términos de metano que, al venir expresdo en términos porcentuales, coincide con los datos de biogás ya que, cuando se capta, esta captación no se hace de forma selectiva sobre el metano sino sobre el biogás. Es decir, que si se capta el 50% del biogás generado, esto implica que también se está captando el 50% del metano generado.
ATENCION, se ruega verificar que: i) la suma del metano fugado y el captado es 100%; ii) la suma de los porcentajes de antorcha, caldera, motor, turbina y venteado es igual al porcentaje de captado.</t>
        </r>
      </text>
    </comment>
  </commentList>
</comments>
</file>

<file path=xl/sharedStrings.xml><?xml version="1.0" encoding="utf-8"?>
<sst xmlns="http://schemas.openxmlformats.org/spreadsheetml/2006/main" count="863" uniqueCount="123">
  <si>
    <t>TOTAL</t>
  </si>
  <si>
    <t>FACTORES EMISIÓN COMBUSTIÓN BIOGÁS (g contaminante/t CH4 quemado)</t>
  </si>
  <si>
    <t>CH4</t>
  </si>
  <si>
    <t>N2O</t>
  </si>
  <si>
    <t>Antorcha</t>
  </si>
  <si>
    <t xml:space="preserve">     Antorcha (%)</t>
  </si>
  <si>
    <t>Caldera</t>
  </si>
  <si>
    <t xml:space="preserve">     Caldera (%)</t>
  </si>
  <si>
    <t>Motor</t>
  </si>
  <si>
    <t xml:space="preserve">     Motor (%)</t>
  </si>
  <si>
    <t>Turbinas</t>
  </si>
  <si>
    <t xml:space="preserve">     Turbina (%)</t>
  </si>
  <si>
    <t>EMISIONES (t)</t>
  </si>
  <si>
    <t>m3</t>
  </si>
  <si>
    <t>t</t>
  </si>
  <si>
    <t>GJ</t>
  </si>
  <si>
    <t>CO2-eq</t>
  </si>
  <si>
    <t>Fugas</t>
  </si>
  <si>
    <t>EMISIONES TOTALES (toneladas)</t>
  </si>
  <si>
    <t>PROVINCIA</t>
  </si>
  <si>
    <t>MUNICIPIO</t>
  </si>
  <si>
    <t>Metano generado (m3)</t>
  </si>
  <si>
    <t>Metano fugado (%)</t>
  </si>
  <si>
    <t>Metano captado (%)</t>
  </si>
  <si>
    <t>CONSUMO GAS NATURAL</t>
  </si>
  <si>
    <t>FACTORES EMISIÓN GAS NATURAL (g contaminante/GJ)</t>
  </si>
  <si>
    <t>CO2</t>
  </si>
  <si>
    <t>CONSUMO GASÓLEO</t>
  </si>
  <si>
    <t>FACTORES EMISIÓN GASÓLEO (g contaminante/GJ)</t>
  </si>
  <si>
    <t>CONSUMO PROPANO</t>
  </si>
  <si>
    <t>FACTORES EMISIÓN PROPANO (g contaminante/GJ)</t>
  </si>
  <si>
    <t xml:space="preserve">     Venteado (%)</t>
  </si>
  <si>
    <t>1. Emisiones consideradas en el escenario base</t>
  </si>
  <si>
    <t>ii) Fugas de biogás</t>
  </si>
  <si>
    <t>2. Posibles emisiones no consideradas en el escenario base</t>
  </si>
  <si>
    <t>• Depósito en vertedero</t>
  </si>
  <si>
    <t>3. Emisiones consideradas en el escenario proyecto</t>
  </si>
  <si>
    <t>• Uso de combustibles auxiliares en sistemas de aprovechamiento de biogás</t>
  </si>
  <si>
    <t>4. Posibles emisiones no consideradas en el escenario proyecto</t>
  </si>
  <si>
    <t>En lo que respecta estrictamente a sistemas de tratamiento de residuos, el escenario proyecto permite estimar todas las emisiones que actualmente se computan en el Inventario Nacional</t>
  </si>
  <si>
    <t xml:space="preserve">elaborados de forma específica para cada uno de estos sectores. De esta forma, tanto el escenario base total como el escenario proyecto total vendrían determinados </t>
  </si>
  <si>
    <t>DEFINICIÓN DEL ALCANCE DEL PROYECTO (SECTOR RESIDUOS)</t>
  </si>
  <si>
    <t>por la suma de los escenarios base y proyecto de los distintos sectores en los que se ve involucrado el Proyecto Clima en su conjunto.</t>
  </si>
  <si>
    <t>NORMAS DE CUMPLIMENTACIÓN PROYECTOS CLIMA SECTOR RESIDUOS</t>
  </si>
  <si>
    <t>En esta hoja no es necesario cumplimentar ningún campo, es un resumen de las emisiones generadas en escenario base, escenario proyecto y la diferencia de ambos</t>
  </si>
  <si>
    <t>i) Quema / valorización del biogás captado</t>
  </si>
  <si>
    <t xml:space="preserve">NOMBRE </t>
  </si>
  <si>
    <t>DATOS DECLARADOS COMPLEJO</t>
  </si>
  <si>
    <t>DATOS ESTIMADOS</t>
  </si>
  <si>
    <t>Metano fugado (m3)</t>
  </si>
  <si>
    <t>Metano captado (m3)</t>
  </si>
  <si>
    <t xml:space="preserve">     Antorcha (m3)</t>
  </si>
  <si>
    <t xml:space="preserve">     Caldera (m3)</t>
  </si>
  <si>
    <t xml:space="preserve">     Motor (m3)</t>
  </si>
  <si>
    <t xml:space="preserve">     Turbina (m3)</t>
  </si>
  <si>
    <t xml:space="preserve">     Venteado (m3)</t>
  </si>
  <si>
    <t>Total</t>
  </si>
  <si>
    <t>Año</t>
  </si>
  <si>
    <t>Plásticos</t>
  </si>
  <si>
    <t>Vidrio</t>
  </si>
  <si>
    <t>Metales férreos</t>
  </si>
  <si>
    <t>Metales no férreos</t>
  </si>
  <si>
    <t>Madera</t>
  </si>
  <si>
    <t>Textiles</t>
  </si>
  <si>
    <t>Gomas y caucho</t>
  </si>
  <si>
    <t>Depósito residuos urbanos o asimilables (t)</t>
  </si>
  <si>
    <t>Rechazo
compost (t)</t>
  </si>
  <si>
    <t>Lodos
EDAR (t)</t>
  </si>
  <si>
    <t>TOTAL RESIDUOS
DEPOSITADOS (t)</t>
  </si>
  <si>
    <t>Pilas y baterias</t>
  </si>
  <si>
    <t>Varios</t>
  </si>
  <si>
    <t>Datos fijos o estimados, no deben modificarse</t>
  </si>
  <si>
    <t>Información solicitada y de obligatoria cumplimentación en cada proyecto</t>
  </si>
  <si>
    <t>Información por defecto que debe modificarse en caso de que el complejo disponga de mejor información</t>
  </si>
  <si>
    <t>DOC Residuos
urbanos (%)</t>
  </si>
  <si>
    <t>Porcentaje de residuos urbanos o asimilables (% en masa)</t>
  </si>
  <si>
    <t>DOC Total
Residuos
depositados (%)</t>
  </si>
  <si>
    <t>Potencial generación
metano (tCH4)</t>
  </si>
  <si>
    <t>Año Nº</t>
  </si>
  <si>
    <t>Materia
orgánica</t>
  </si>
  <si>
    <t>Papel y
cartón</t>
  </si>
  <si>
    <t>Otros
residuos (t)</t>
  </si>
  <si>
    <t>TOTAL METANO
GENERADO (t)</t>
  </si>
  <si>
    <r>
      <t>Ratio generación
metano (años</t>
    </r>
    <r>
      <rPr>
        <b/>
        <vertAlign val="superscript"/>
        <sz val="9"/>
        <rFont val="Arial"/>
        <family val="2"/>
      </rPr>
      <t>-1</t>
    </r>
    <r>
      <rPr>
        <b/>
        <sz val="9"/>
        <rFont val="Arial"/>
        <family val="2"/>
      </rPr>
      <t>)</t>
    </r>
  </si>
  <si>
    <t>2. COMPOSICIÓN DE LOS RESIDUOS DEPOSITADOS EN EL VERTEDERO</t>
  </si>
  <si>
    <t>1. IDENTIFICACIÓN DEL VERTEDERO</t>
  </si>
  <si>
    <t>3. CANTIDAD METANO GENERADA: ECUACIÓN CINÉTICA DE PRIMER ORDEN (Cifras en toneladas)</t>
  </si>
  <si>
    <t>4. ESTIMACIÓN FINAL EMISIONES</t>
  </si>
  <si>
    <t>En lo que respecta estrictamente a sistemas de tratamiento de residuos, el escenario base permite estimar todas las emisiones que actualmente se computan en el Inventario Nacional</t>
  </si>
  <si>
    <t>DATOS METANO</t>
  </si>
  <si>
    <t>EMISIONES TOTALES ESCENARIO PROYECTO</t>
  </si>
  <si>
    <t>ESCENARIO BASE (EB)</t>
  </si>
  <si>
    <t>ESCENARIO PROYECTO (EP)</t>
  </si>
  <si>
    <t>REDUCCIÓN EMISIONES (EB - EP)</t>
  </si>
  <si>
    <t>En primer lugar se solicita la identificación del vertedero.</t>
  </si>
  <si>
    <t>metodología de cálculo aplicada (Ecuación cinética de primer orden de IPCC 2000)</t>
  </si>
  <si>
    <t>A continuación se solicita información acerca de los residuos depositados y sus características para todo el periodo de funcionamiento del vertedero, información necesaria dada la</t>
  </si>
  <si>
    <t>Por último se solicita el sistema de aprovechamiento del biogás en el escenario base y finalmente el consumo de combustibles auxiliares consumidos en el vertedero</t>
  </si>
  <si>
    <t>Metales
no férreos</t>
  </si>
  <si>
    <t>Metales
férreos</t>
  </si>
  <si>
    <t>Metano generado
estimado (m3)</t>
  </si>
  <si>
    <t>1. Hoja "Resumen Emisiones"</t>
  </si>
  <si>
    <t>2. Hoja "Emisiones línea base (EB)"</t>
  </si>
  <si>
    <t>3. Hoja "Emisiones línea proyecto (EP)"</t>
  </si>
  <si>
    <t>EMISIONES TOTALES ESCENARIO BASE</t>
  </si>
  <si>
    <t>CUARTO AÑO ESCENARIO BASE</t>
  </si>
  <si>
    <t>TERCER AÑO ESCENARIO BASE</t>
  </si>
  <si>
    <t>SEGUNDO AÑO ESCENARIO BASE</t>
  </si>
  <si>
    <t>PRIMER AÑO ESCENARIO BASE</t>
  </si>
  <si>
    <t>PRIMER AÑO ESCENARIO PROYECTO</t>
  </si>
  <si>
    <t>SEGUNDO AÑO ESCENARIO PROYECTO</t>
  </si>
  <si>
    <t>TERCER AÑO ESCENARIO PROYECTO</t>
  </si>
  <si>
    <t>CUARTO AÑO ESCENARIO PROYECTO</t>
  </si>
  <si>
    <t>En caso de que los proyectos catalogados dentro del sector "Residuos" tengan asociadas emisiones al sector "Transporte" (cambio de sistema de transpote)</t>
  </si>
  <si>
    <t>El alcance de proyecto que a continuación se detalla se centra únicamente en lo que a los sistemas de tratamiento de residuos se refiere.</t>
  </si>
  <si>
    <t xml:space="preserve">o impliquen un cambio de combustible, estas emisiones tanto de escenario base como escenario proyecto deberán ser determinadas empleando los cuestionarios </t>
  </si>
  <si>
    <t>RESUMEN EMISIONES PROYECTOS CLIMA SECTOR RESIDUOS - EN VERTEDEROS</t>
  </si>
  <si>
    <t>ESTIMACIÓN EMISIONES ESCENARIO DE PROYECTO PARA PROYECTOS CLIMA SECTOR RESIDUOS - EN VERTEDEROS</t>
  </si>
  <si>
    <t>ESTIMACIÓN EMISIONES ESCENARIO BASE PARA PROYECTOS CLIMA SECTOR RESIDUOS - EN VERTEDEROS</t>
  </si>
  <si>
    <t>Por último se solicita el sistema de aprovechamiento del biogás en el escenario de proyecto y finalmente el consumo de combustibles auxiliares consumidos en el vertedero</t>
  </si>
  <si>
    <t>(emisiones reducidas) como resultado de lo cumplimentado en las hojas siguientes. Nos muestra las emisiones y reducciones obtenidas en los 4 años de proyecto.</t>
  </si>
  <si>
    <t xml:space="preserve">La información acerca de los residuos depositados y sus características para todo el periodo de funcionamiento del vertedero, la toma del EB. </t>
  </si>
  <si>
    <t>Esta información es necesaria dada lametodología de cálculo aplicada (Ecuación cinética de primer orden de IPCC 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</si>
</sst>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9" x14ac:knownFonts="1">
    <font>
      <sz val="10"/>
      <name val="Arial"/>
    </font>
    <font>
      <b/>
      <sz val="8"/>
      <color indexed="81"/>
      <name val="Tahoma"/>
    </font>
    <font>
      <b/>
      <sz val="10"/>
      <name val="Arial"/>
      <family val="2"/>
    </font>
    <font>
      <b/>
      <sz val="12"/>
      <color indexed="12"/>
      <name val="Arial"/>
      <family val="2"/>
    </font>
    <font>
      <sz val="10"/>
      <name val="Arial"/>
      <family val="2"/>
    </font>
    <font>
      <sz val="12"/>
      <name val="Arial"/>
    </font>
    <font>
      <b/>
      <sz val="12"/>
      <name val="Arial"/>
      <family val="2"/>
    </font>
    <font>
      <b/>
      <sz val="18"/>
      <color indexed="12"/>
      <name val="Arial"/>
      <family val="2"/>
    </font>
    <font>
      <b/>
      <sz val="16"/>
      <color indexed="12"/>
      <name val="Arial"/>
      <family val="2"/>
    </font>
    <font>
      <b/>
      <sz val="10"/>
      <color indexed="12"/>
      <name val="Arial"/>
      <family val="2"/>
    </font>
    <font>
      <sz val="9"/>
      <name val="Arial"/>
      <family val="2"/>
    </font>
    <font>
      <b/>
      <sz val="9"/>
      <name val="Arial"/>
      <family val="2"/>
    </font>
    <font>
      <b/>
      <sz val="18"/>
      <name val="Arial"/>
      <family val="2"/>
    </font>
    <font>
      <sz val="12"/>
      <name val="Arial"/>
      <family val="2"/>
    </font>
    <font>
      <b/>
      <sz val="12"/>
      <name val="Arial"/>
    </font>
    <font>
      <b/>
      <u/>
      <sz val="12"/>
      <name val="Arial"/>
      <family val="2"/>
    </font>
    <font>
      <b/>
      <sz val="9"/>
      <name val="Arial"/>
    </font>
    <font>
      <b/>
      <vertAlign val="superscript"/>
      <sz val="9"/>
      <name val="Arial"/>
      <family val="2"/>
    </font>
    <font>
      <b/>
      <sz val="10"/>
      <color indexed="1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theme="0" tint="-0.249977111117893"/>
        <bgColor indexed="64"/>
      </patternFill>
    </fill>
  </fills>
  <borders count="9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s>
  <cellStyleXfs count="1">
    <xf numFmtId="0" fontId="0" fillId="0" borderId="0"/>
  </cellStyleXfs>
  <cellXfs count="262">
    <xf numFmtId="0" fontId="0" fillId="0" borderId="0" xfId="0"/>
    <xf numFmtId="0" fontId="2" fillId="0" borderId="0" xfId="0" applyFont="1"/>
    <xf numFmtId="0" fontId="3" fillId="0" borderId="0" xfId="0" applyFont="1"/>
    <xf numFmtId="0" fontId="5" fillId="0" borderId="0" xfId="0" applyFont="1"/>
    <xf numFmtId="0" fontId="7" fillId="0" borderId="0" xfId="0" applyFont="1"/>
    <xf numFmtId="0" fontId="4" fillId="0" borderId="0" xfId="0" applyFont="1"/>
    <xf numFmtId="0" fontId="8" fillId="0" borderId="0" xfId="0" applyFont="1"/>
    <xf numFmtId="0" fontId="9"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2" fillId="2" borderId="12" xfId="0" applyFont="1" applyFill="1" applyBorder="1" applyAlignment="1">
      <alignment horizontal="center"/>
    </xf>
    <xf numFmtId="0" fontId="2" fillId="2" borderId="13" xfId="0" applyFont="1" applyFill="1" applyBorder="1" applyAlignment="1">
      <alignment horizontal="center"/>
    </xf>
    <xf numFmtId="3" fontId="10" fillId="0" borderId="0" xfId="0" applyNumberFormat="1" applyFont="1" applyBorder="1" applyAlignment="1">
      <alignment horizontal="center"/>
    </xf>
    <xf numFmtId="0" fontId="10" fillId="0" borderId="0" xfId="0" applyFont="1" applyFill="1" applyBorder="1" applyAlignment="1">
      <alignment horizontal="center"/>
    </xf>
    <xf numFmtId="0" fontId="10" fillId="0" borderId="0" xfId="0" applyFont="1" applyBorder="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left"/>
    </xf>
    <xf numFmtId="0" fontId="4" fillId="2" borderId="14" xfId="0" applyFont="1" applyFill="1" applyBorder="1"/>
    <xf numFmtId="0" fontId="4" fillId="0" borderId="0" xfId="0" applyFont="1" applyFill="1" applyBorder="1"/>
    <xf numFmtId="4" fontId="4" fillId="0" borderId="0" xfId="0" applyNumberFormat="1" applyFont="1" applyFill="1" applyBorder="1" applyAlignment="1">
      <alignment horizontal="center"/>
    </xf>
    <xf numFmtId="0" fontId="9" fillId="0" borderId="0" xfId="0" applyFont="1" applyFill="1" applyBorder="1"/>
    <xf numFmtId="0" fontId="4" fillId="2" borderId="15" xfId="0" applyFont="1" applyFill="1" applyBorder="1"/>
    <xf numFmtId="4" fontId="4" fillId="3" borderId="15" xfId="0" applyNumberFormat="1" applyFont="1" applyFill="1" applyBorder="1" applyAlignment="1">
      <alignment horizontal="center"/>
    </xf>
    <xf numFmtId="0" fontId="4" fillId="2" borderId="16" xfId="0" applyFont="1" applyFill="1" applyBorder="1"/>
    <xf numFmtId="0" fontId="4" fillId="2" borderId="17" xfId="0" applyFont="1" applyFill="1" applyBorder="1"/>
    <xf numFmtId="0" fontId="4" fillId="2" borderId="18" xfId="0" applyFont="1" applyFill="1" applyBorder="1"/>
    <xf numFmtId="0" fontId="4" fillId="2" borderId="19" xfId="0" applyFont="1" applyFill="1" applyBorder="1"/>
    <xf numFmtId="4" fontId="4" fillId="3" borderId="19" xfId="0" applyNumberFormat="1" applyFont="1" applyFill="1" applyBorder="1" applyAlignment="1">
      <alignment horizontal="center"/>
    </xf>
    <xf numFmtId="3" fontId="4" fillId="0" borderId="0" xfId="0" applyNumberFormat="1" applyFont="1" applyFill="1" applyBorder="1"/>
    <xf numFmtId="0" fontId="4" fillId="2" borderId="20" xfId="0" applyFont="1" applyFill="1" applyBorder="1"/>
    <xf numFmtId="4" fontId="4" fillId="3" borderId="20" xfId="0" applyNumberFormat="1" applyFont="1" applyFill="1" applyBorder="1" applyAlignment="1">
      <alignment horizontal="center"/>
    </xf>
    <xf numFmtId="0" fontId="2" fillId="2" borderId="21" xfId="0" applyFont="1" applyFill="1" applyBorder="1" applyAlignment="1">
      <alignment horizontal="center"/>
    </xf>
    <xf numFmtId="0" fontId="2" fillId="2" borderId="12" xfId="0" applyFont="1" applyFill="1" applyBorder="1"/>
    <xf numFmtId="3" fontId="4" fillId="2" borderId="6" xfId="0" applyNumberFormat="1" applyFont="1" applyFill="1" applyBorder="1" applyAlignment="1">
      <alignment horizontal="center"/>
    </xf>
    <xf numFmtId="3" fontId="4" fillId="2" borderId="7" xfId="0" applyNumberFormat="1" applyFont="1" applyFill="1" applyBorder="1" applyAlignment="1">
      <alignment horizontal="center"/>
    </xf>
    <xf numFmtId="3" fontId="4" fillId="2" borderId="8" xfId="0" applyNumberFormat="1" applyFont="1" applyFill="1" applyBorder="1" applyAlignment="1">
      <alignment horizontal="center"/>
    </xf>
    <xf numFmtId="4" fontId="2" fillId="2" borderId="6" xfId="0" applyNumberFormat="1" applyFont="1" applyFill="1" applyBorder="1" applyAlignment="1">
      <alignment horizontal="center"/>
    </xf>
    <xf numFmtId="4" fontId="2" fillId="2" borderId="7" xfId="0" applyNumberFormat="1" applyFont="1" applyFill="1" applyBorder="1" applyAlignment="1">
      <alignment horizontal="center"/>
    </xf>
    <xf numFmtId="0" fontId="2" fillId="0" borderId="0" xfId="0" applyFont="1" applyFill="1" applyBorder="1"/>
    <xf numFmtId="4" fontId="2"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12" fillId="0" borderId="0" xfId="0" applyFont="1"/>
    <xf numFmtId="0" fontId="13" fillId="0" borderId="0" xfId="0" applyFont="1"/>
    <xf numFmtId="4" fontId="4" fillId="0" borderId="0" xfId="0" applyNumberFormat="1" applyFont="1" applyBorder="1" applyAlignment="1">
      <alignment horizontal="center"/>
    </xf>
    <xf numFmtId="0" fontId="2" fillId="0" borderId="0" xfId="0" applyFont="1" applyFill="1" applyBorder="1" applyAlignment="1">
      <alignment horizontal="center"/>
    </xf>
    <xf numFmtId="3" fontId="4" fillId="3" borderId="22" xfId="0" applyNumberFormat="1" applyFont="1" applyFill="1" applyBorder="1" applyAlignment="1">
      <alignment horizontal="center"/>
    </xf>
    <xf numFmtId="0" fontId="2" fillId="0" borderId="0" xfId="0" applyFont="1" applyBorder="1" applyAlignment="1">
      <alignment horizontal="left"/>
    </xf>
    <xf numFmtId="0" fontId="14" fillId="0" borderId="0" xfId="0" applyFont="1"/>
    <xf numFmtId="0" fontId="15" fillId="0" borderId="0" xfId="0" applyFont="1"/>
    <xf numFmtId="4" fontId="10" fillId="0" borderId="0" xfId="0" applyNumberFormat="1" applyFont="1" applyFill="1" applyBorder="1" applyAlignment="1">
      <alignment horizontal="center"/>
    </xf>
    <xf numFmtId="0" fontId="16" fillId="2" borderId="6" xfId="0" applyFont="1" applyFill="1" applyBorder="1" applyAlignment="1">
      <alignment horizontal="center"/>
    </xf>
    <xf numFmtId="0" fontId="16" fillId="2" borderId="7" xfId="0" applyFont="1" applyFill="1" applyBorder="1" applyAlignment="1">
      <alignment horizontal="center"/>
    </xf>
    <xf numFmtId="0" fontId="16" fillId="2" borderId="8" xfId="0" applyFont="1" applyFill="1" applyBorder="1" applyAlignment="1">
      <alignment horizontal="center"/>
    </xf>
    <xf numFmtId="0" fontId="4" fillId="3" borderId="6" xfId="0" applyFont="1" applyFill="1" applyBorder="1"/>
    <xf numFmtId="0" fontId="4" fillId="3" borderId="7" xfId="0" applyFont="1" applyFill="1" applyBorder="1"/>
    <xf numFmtId="0" fontId="4" fillId="3" borderId="8" xfId="0" applyFont="1" applyFill="1" applyBorder="1"/>
    <xf numFmtId="4" fontId="4" fillId="0" borderId="22" xfId="0" applyNumberFormat="1" applyFont="1" applyBorder="1" applyAlignment="1">
      <alignment horizontal="center"/>
    </xf>
    <xf numFmtId="4" fontId="4" fillId="3" borderId="14" xfId="0" applyNumberFormat="1" applyFont="1" applyFill="1" applyBorder="1" applyAlignment="1">
      <alignment horizontal="center"/>
    </xf>
    <xf numFmtId="165" fontId="4" fillId="2" borderId="14" xfId="0" applyNumberFormat="1" applyFont="1" applyFill="1" applyBorder="1" applyAlignment="1">
      <alignment horizontal="center"/>
    </xf>
    <xf numFmtId="165" fontId="4" fillId="2" borderId="20" xfId="0" applyNumberFormat="1" applyFont="1" applyFill="1" applyBorder="1" applyAlignment="1">
      <alignment horizontal="center"/>
    </xf>
    <xf numFmtId="0" fontId="4" fillId="2" borderId="23" xfId="0" applyFont="1" applyFill="1" applyBorder="1"/>
    <xf numFmtId="0" fontId="4" fillId="2" borderId="22" xfId="0" applyFont="1" applyFill="1" applyBorder="1"/>
    <xf numFmtId="0" fontId="4" fillId="2" borderId="24" xfId="0" applyFont="1" applyFill="1" applyBorder="1"/>
    <xf numFmtId="0" fontId="4" fillId="2" borderId="25" xfId="0" applyFont="1" applyFill="1" applyBorder="1"/>
    <xf numFmtId="4" fontId="2" fillId="2" borderId="8" xfId="0" applyNumberFormat="1" applyFont="1" applyFill="1" applyBorder="1" applyAlignment="1">
      <alignment horizont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3" fontId="4" fillId="0" borderId="0" xfId="0" applyNumberFormat="1" applyFont="1" applyBorder="1"/>
    <xf numFmtId="0" fontId="2" fillId="0" borderId="0" xfId="0" applyFont="1" applyBorder="1" applyAlignment="1">
      <alignment horizontal="center"/>
    </xf>
    <xf numFmtId="0" fontId="4" fillId="0" borderId="0" xfId="0" applyFont="1" applyAlignment="1">
      <alignment horizontal="center" vertical="center"/>
    </xf>
    <xf numFmtId="0" fontId="10" fillId="0" borderId="0" xfId="0" applyFont="1" applyBorder="1" applyAlignment="1">
      <alignment horizontal="center" vertical="center"/>
    </xf>
    <xf numFmtId="4" fontId="10" fillId="0" borderId="0" xfId="0" applyNumberFormat="1" applyFont="1" applyBorder="1" applyAlignment="1">
      <alignment horizontal="center" vertical="center"/>
    </xf>
    <xf numFmtId="4" fontId="10" fillId="2" borderId="26"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28" xfId="0" applyNumberFormat="1" applyFont="1" applyFill="1" applyBorder="1" applyAlignment="1">
      <alignment horizontal="center" vertical="center"/>
    </xf>
    <xf numFmtId="4" fontId="10" fillId="3" borderId="23" xfId="0" applyNumberFormat="1" applyFont="1" applyFill="1" applyBorder="1" applyAlignment="1">
      <alignment horizontal="center" vertical="center"/>
    </xf>
    <xf numFmtId="4" fontId="10" fillId="3" borderId="16" xfId="0" applyNumberFormat="1" applyFont="1" applyFill="1" applyBorder="1" applyAlignment="1">
      <alignment horizontal="center" vertical="center"/>
    </xf>
    <xf numFmtId="4" fontId="10" fillId="3" borderId="26" xfId="0" applyNumberFormat="1" applyFont="1" applyFill="1" applyBorder="1" applyAlignment="1">
      <alignment horizontal="center" vertical="center"/>
    </xf>
    <xf numFmtId="4" fontId="10" fillId="3" borderId="29" xfId="0" applyNumberFormat="1" applyFont="1" applyFill="1" applyBorder="1" applyAlignment="1">
      <alignment horizontal="center" vertical="center"/>
    </xf>
    <xf numFmtId="4" fontId="10" fillId="3" borderId="30" xfId="0" applyNumberFormat="1" applyFont="1" applyFill="1" applyBorder="1" applyAlignment="1">
      <alignment horizontal="center" vertical="center"/>
    </xf>
    <xf numFmtId="4" fontId="10" fillId="3" borderId="27" xfId="0" applyNumberFormat="1" applyFont="1" applyFill="1" applyBorder="1" applyAlignment="1">
      <alignment horizontal="center" vertical="center"/>
    </xf>
    <xf numFmtId="4" fontId="10" fillId="3" borderId="31" xfId="0" applyNumberFormat="1" applyFont="1" applyFill="1" applyBorder="1" applyAlignment="1">
      <alignment horizontal="center" vertical="center"/>
    </xf>
    <xf numFmtId="4" fontId="10" fillId="3" borderId="32" xfId="0" applyNumberFormat="1" applyFont="1" applyFill="1" applyBorder="1" applyAlignment="1">
      <alignment horizontal="center" vertical="center"/>
    </xf>
    <xf numFmtId="4" fontId="10" fillId="3" borderId="28" xfId="0" applyNumberFormat="1" applyFont="1" applyFill="1" applyBorder="1" applyAlignment="1">
      <alignment horizontal="center" vertical="center"/>
    </xf>
    <xf numFmtId="10" fontId="10" fillId="4" borderId="36" xfId="0" applyNumberFormat="1" applyFont="1" applyFill="1" applyBorder="1" applyAlignment="1">
      <alignment horizontal="center" vertical="center"/>
    </xf>
    <xf numFmtId="10" fontId="10" fillId="4" borderId="37" xfId="0" applyNumberFormat="1" applyFont="1" applyFill="1" applyBorder="1" applyAlignment="1">
      <alignment horizontal="center" vertical="center"/>
    </xf>
    <xf numFmtId="10" fontId="10" fillId="2" borderId="26" xfId="0" applyNumberFormat="1" applyFont="1" applyFill="1" applyBorder="1" applyAlignment="1">
      <alignment horizontal="center" vertical="center"/>
    </xf>
    <xf numFmtId="10" fontId="10" fillId="2" borderId="27" xfId="0" applyNumberFormat="1" applyFont="1" applyFill="1" applyBorder="1" applyAlignment="1">
      <alignment horizontal="center" vertical="center"/>
    </xf>
    <xf numFmtId="10" fontId="10" fillId="2" borderId="28" xfId="0" applyNumberFormat="1" applyFont="1" applyFill="1" applyBorder="1" applyAlignment="1">
      <alignment horizontal="center" vertical="center"/>
    </xf>
    <xf numFmtId="0" fontId="10" fillId="2" borderId="16"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8" xfId="0" applyFont="1" applyFill="1" applyBorder="1" applyAlignment="1">
      <alignment horizontal="center" vertical="center"/>
    </xf>
    <xf numFmtId="0" fontId="6" fillId="0" borderId="0" xfId="0" applyFont="1" applyBorder="1" applyAlignment="1">
      <alignment horizontal="left"/>
    </xf>
    <xf numFmtId="0" fontId="6" fillId="2" borderId="0" xfId="0" applyFont="1" applyFill="1" applyBorder="1" applyAlignment="1">
      <alignment horizontal="left"/>
    </xf>
    <xf numFmtId="0" fontId="6" fillId="3" borderId="0" xfId="0" applyFont="1" applyFill="1" applyBorder="1" applyAlignment="1">
      <alignment horizontal="left"/>
    </xf>
    <xf numFmtId="0" fontId="6" fillId="4" borderId="0" xfId="0" applyFont="1" applyFill="1" applyBorder="1" applyAlignment="1">
      <alignment horizontal="left"/>
    </xf>
    <xf numFmtId="0" fontId="6" fillId="0" borderId="0" xfId="0" applyFont="1" applyFill="1" applyBorder="1" applyAlignment="1">
      <alignment horizontal="left"/>
    </xf>
    <xf numFmtId="0" fontId="4" fillId="0" borderId="39" xfId="0" applyFont="1" applyBorder="1"/>
    <xf numFmtId="4" fontId="10" fillId="2" borderId="40" xfId="0" applyNumberFormat="1" applyFont="1" applyFill="1" applyBorder="1" applyAlignment="1">
      <alignment horizontal="center"/>
    </xf>
    <xf numFmtId="4" fontId="10" fillId="2" borderId="41" xfId="0" applyNumberFormat="1" applyFont="1" applyFill="1" applyBorder="1" applyAlignment="1">
      <alignment horizontal="center"/>
    </xf>
    <xf numFmtId="4" fontId="4" fillId="2" borderId="41"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14" xfId="0" applyNumberFormat="1" applyFont="1" applyFill="1" applyBorder="1"/>
    <xf numFmtId="4" fontId="10" fillId="2" borderId="43" xfId="0" applyNumberFormat="1" applyFont="1" applyFill="1" applyBorder="1" applyAlignment="1">
      <alignment horizontal="center"/>
    </xf>
    <xf numFmtId="4" fontId="10" fillId="2" borderId="44" xfId="0" applyNumberFormat="1" applyFont="1" applyFill="1" applyBorder="1" applyAlignment="1">
      <alignment horizontal="center"/>
    </xf>
    <xf numFmtId="4" fontId="4" fillId="2" borderId="44" xfId="0" applyNumberFormat="1" applyFont="1" applyFill="1" applyBorder="1" applyAlignment="1">
      <alignment horizontal="center"/>
    </xf>
    <xf numFmtId="4" fontId="4" fillId="2" borderId="45" xfId="0" applyNumberFormat="1" applyFont="1" applyFill="1" applyBorder="1" applyAlignment="1">
      <alignment horizontal="center"/>
    </xf>
    <xf numFmtId="4" fontId="4" fillId="2" borderId="15" xfId="0" applyNumberFormat="1" applyFont="1" applyFill="1" applyBorder="1"/>
    <xf numFmtId="4" fontId="10" fillId="2" borderId="46" xfId="0" applyNumberFormat="1" applyFont="1" applyFill="1" applyBorder="1" applyAlignment="1">
      <alignment horizontal="center"/>
    </xf>
    <xf numFmtId="4" fontId="10" fillId="2" borderId="47" xfId="0" applyNumberFormat="1" applyFont="1" applyFill="1" applyBorder="1" applyAlignment="1">
      <alignment horizontal="center"/>
    </xf>
    <xf numFmtId="4" fontId="4" fillId="2" borderId="47" xfId="0" applyNumberFormat="1" applyFont="1" applyFill="1" applyBorder="1" applyAlignment="1">
      <alignment horizontal="center"/>
    </xf>
    <xf numFmtId="4" fontId="10" fillId="2" borderId="48" xfId="0" applyNumberFormat="1" applyFont="1" applyFill="1" applyBorder="1" applyAlignment="1">
      <alignment horizontal="center"/>
    </xf>
    <xf numFmtId="4" fontId="4" fillId="2" borderId="20" xfId="0" applyNumberFormat="1" applyFont="1" applyFill="1" applyBorder="1"/>
    <xf numFmtId="4" fontId="10" fillId="2" borderId="49" xfId="0" applyNumberFormat="1" applyFont="1" applyFill="1" applyBorder="1" applyAlignment="1"/>
    <xf numFmtId="4" fontId="10" fillId="2" borderId="41" xfId="0" applyNumberFormat="1" applyFont="1" applyFill="1" applyBorder="1" applyAlignment="1"/>
    <xf numFmtId="2" fontId="10" fillId="4" borderId="26" xfId="0" applyNumberFormat="1" applyFont="1" applyFill="1" applyBorder="1" applyAlignment="1">
      <alignment horizontal="center" vertical="center"/>
    </xf>
    <xf numFmtId="2" fontId="10" fillId="4" borderId="27" xfId="0" applyNumberFormat="1" applyFont="1" applyFill="1" applyBorder="1" applyAlignment="1">
      <alignment horizontal="center" vertical="center"/>
    </xf>
    <xf numFmtId="2" fontId="10" fillId="4" borderId="28" xfId="0" applyNumberFormat="1" applyFont="1" applyFill="1" applyBorder="1" applyAlignment="1">
      <alignment horizontal="center" vertical="center"/>
    </xf>
    <xf numFmtId="9" fontId="10" fillId="2" borderId="51" xfId="0" applyNumberFormat="1" applyFont="1" applyFill="1" applyBorder="1" applyAlignment="1">
      <alignment horizontal="center" vertical="center"/>
    </xf>
    <xf numFmtId="9" fontId="10" fillId="2" borderId="52" xfId="0" applyNumberFormat="1" applyFont="1" applyFill="1" applyBorder="1" applyAlignment="1">
      <alignment horizontal="center" vertical="center"/>
    </xf>
    <xf numFmtId="3" fontId="4" fillId="2" borderId="23" xfId="0" applyNumberFormat="1" applyFont="1" applyFill="1" applyBorder="1" applyAlignment="1">
      <alignment horizontal="center"/>
    </xf>
    <xf numFmtId="3" fontId="4" fillId="2" borderId="53" xfId="0" applyNumberFormat="1" applyFont="1" applyFill="1" applyBorder="1" applyAlignment="1">
      <alignment horizontal="center"/>
    </xf>
    <xf numFmtId="3" fontId="4" fillId="2" borderId="26" xfId="0" applyNumberFormat="1" applyFont="1" applyFill="1" applyBorder="1" applyAlignment="1">
      <alignment horizontal="center"/>
    </xf>
    <xf numFmtId="3" fontId="4" fillId="2" borderId="22" xfId="0" applyNumberFormat="1" applyFont="1" applyFill="1" applyBorder="1" applyAlignment="1">
      <alignment horizontal="center"/>
    </xf>
    <xf numFmtId="3" fontId="4" fillId="2" borderId="54" xfId="0" applyNumberFormat="1" applyFont="1" applyFill="1" applyBorder="1" applyAlignment="1">
      <alignment horizontal="center"/>
    </xf>
    <xf numFmtId="3" fontId="4" fillId="2" borderId="55" xfId="0" applyNumberFormat="1" applyFont="1" applyFill="1" applyBorder="1" applyAlignment="1">
      <alignment horizontal="center"/>
    </xf>
    <xf numFmtId="0" fontId="4" fillId="2" borderId="24" xfId="0" applyFont="1" applyFill="1" applyBorder="1" applyAlignment="1">
      <alignment horizontal="center"/>
    </xf>
    <xf numFmtId="0" fontId="4" fillId="2" borderId="56" xfId="0" applyFont="1" applyFill="1" applyBorder="1" applyAlignment="1">
      <alignment horizontal="center"/>
    </xf>
    <xf numFmtId="0" fontId="4" fillId="2" borderId="57" xfId="0" applyFont="1" applyFill="1" applyBorder="1" applyAlignment="1">
      <alignment horizontal="center"/>
    </xf>
    <xf numFmtId="4" fontId="4" fillId="2" borderId="58" xfId="0" applyNumberFormat="1" applyFont="1" applyFill="1" applyBorder="1" applyAlignment="1">
      <alignment horizontal="center"/>
    </xf>
    <xf numFmtId="4" fontId="4" fillId="2" borderId="53" xfId="0" applyNumberFormat="1" applyFont="1" applyFill="1" applyBorder="1" applyAlignment="1">
      <alignment horizontal="center"/>
    </xf>
    <xf numFmtId="4" fontId="4" fillId="2" borderId="50" xfId="0" applyNumberFormat="1" applyFont="1" applyFill="1" applyBorder="1" applyAlignment="1">
      <alignment horizontal="center"/>
    </xf>
    <xf numFmtId="4" fontId="4" fillId="2" borderId="59" xfId="0" applyNumberFormat="1" applyFont="1" applyFill="1" applyBorder="1" applyAlignment="1">
      <alignment horizontal="center"/>
    </xf>
    <xf numFmtId="4" fontId="4" fillId="2" borderId="54" xfId="0" applyNumberFormat="1" applyFont="1" applyFill="1" applyBorder="1" applyAlignment="1">
      <alignment horizontal="center"/>
    </xf>
    <xf numFmtId="4" fontId="4" fillId="2" borderId="60" xfId="0" applyNumberFormat="1" applyFont="1" applyFill="1" applyBorder="1" applyAlignment="1">
      <alignment horizontal="center"/>
    </xf>
    <xf numFmtId="3" fontId="4" fillId="2" borderId="58" xfId="0" applyNumberFormat="1" applyFont="1" applyFill="1" applyBorder="1"/>
    <xf numFmtId="3" fontId="4" fillId="2" borderId="50" xfId="0" applyNumberFormat="1" applyFont="1" applyFill="1" applyBorder="1"/>
    <xf numFmtId="3" fontId="4" fillId="2" borderId="59" xfId="0" applyNumberFormat="1" applyFont="1" applyFill="1" applyBorder="1"/>
    <xf numFmtId="3" fontId="4" fillId="2" borderId="60" xfId="0" applyNumberFormat="1" applyFont="1" applyFill="1" applyBorder="1"/>
    <xf numFmtId="3" fontId="4" fillId="2" borderId="61" xfId="0" applyNumberFormat="1" applyFont="1" applyFill="1" applyBorder="1"/>
    <xf numFmtId="3" fontId="4" fillId="2" borderId="62" xfId="0" applyNumberFormat="1" applyFont="1" applyFill="1" applyBorder="1"/>
    <xf numFmtId="4" fontId="4" fillId="2" borderId="14" xfId="0" applyNumberFormat="1" applyFont="1" applyFill="1" applyBorder="1" applyAlignment="1">
      <alignment horizontal="center"/>
    </xf>
    <xf numFmtId="4" fontId="4" fillId="2" borderId="15" xfId="0" applyNumberFormat="1" applyFont="1" applyFill="1" applyBorder="1" applyAlignment="1">
      <alignment horizontal="center"/>
    </xf>
    <xf numFmtId="4" fontId="4" fillId="2" borderId="19" xfId="0" applyNumberFormat="1" applyFont="1" applyFill="1" applyBorder="1" applyAlignment="1">
      <alignment horizontal="center"/>
    </xf>
    <xf numFmtId="4" fontId="4" fillId="2" borderId="20" xfId="0" applyNumberFormat="1" applyFont="1" applyFill="1" applyBorder="1" applyAlignment="1">
      <alignment horizontal="center"/>
    </xf>
    <xf numFmtId="164" fontId="10" fillId="3" borderId="16" xfId="0" applyNumberFormat="1" applyFont="1" applyFill="1" applyBorder="1" applyAlignment="1">
      <alignment horizontal="center" vertical="center"/>
    </xf>
    <xf numFmtId="164" fontId="10" fillId="3" borderId="30" xfId="0" applyNumberFormat="1" applyFont="1" applyFill="1" applyBorder="1" applyAlignment="1">
      <alignment horizontal="center" vertical="center"/>
    </xf>
    <xf numFmtId="164" fontId="10" fillId="3" borderId="32" xfId="0" applyNumberFormat="1" applyFont="1" applyFill="1" applyBorder="1" applyAlignment="1">
      <alignment horizontal="center" vertical="center"/>
    </xf>
    <xf numFmtId="3" fontId="10" fillId="0" borderId="2" xfId="0" applyNumberFormat="1" applyFont="1" applyFill="1" applyBorder="1" applyAlignment="1">
      <alignment horizontal="center"/>
    </xf>
    <xf numFmtId="0" fontId="10" fillId="0" borderId="2" xfId="0" applyFont="1" applyFill="1" applyBorder="1" applyAlignment="1">
      <alignment horizontal="center"/>
    </xf>
    <xf numFmtId="3" fontId="10" fillId="0" borderId="2" xfId="0" applyNumberFormat="1" applyFont="1" applyBorder="1" applyAlignment="1">
      <alignment horizontal="center"/>
    </xf>
    <xf numFmtId="0" fontId="4" fillId="0" borderId="5" xfId="0" applyFont="1" applyFill="1" applyBorder="1"/>
    <xf numFmtId="0" fontId="18" fillId="0" borderId="1" xfId="0" applyFont="1" applyBorder="1"/>
    <xf numFmtId="0" fontId="9" fillId="0" borderId="0" xfId="0" applyFont="1" applyFill="1" applyBorder="1" applyAlignment="1"/>
    <xf numFmtId="166" fontId="4" fillId="2" borderId="59" xfId="0" applyNumberFormat="1" applyFont="1" applyFill="1" applyBorder="1"/>
    <xf numFmtId="166" fontId="4" fillId="2" borderId="54" xfId="0" applyNumberFormat="1" applyFont="1" applyFill="1" applyBorder="1"/>
    <xf numFmtId="164" fontId="4" fillId="2" borderId="59" xfId="0" applyNumberFormat="1" applyFont="1" applyFill="1" applyBorder="1"/>
    <xf numFmtId="164" fontId="4" fillId="2" borderId="61" xfId="0" applyNumberFormat="1" applyFont="1" applyFill="1" applyBorder="1"/>
    <xf numFmtId="166" fontId="4" fillId="2" borderId="56" xfId="0" applyNumberFormat="1" applyFont="1" applyFill="1" applyBorder="1"/>
    <xf numFmtId="166" fontId="4" fillId="2" borderId="61" xfId="0" applyNumberFormat="1" applyFont="1" applyFill="1" applyBorder="1"/>
    <xf numFmtId="4" fontId="4" fillId="2" borderId="59" xfId="0" applyNumberFormat="1" applyFont="1" applyFill="1" applyBorder="1"/>
    <xf numFmtId="4" fontId="4" fillId="2" borderId="54" xfId="0" applyNumberFormat="1" applyFont="1" applyFill="1" applyBorder="1"/>
    <xf numFmtId="4" fontId="4" fillId="2" borderId="61" xfId="0" applyNumberFormat="1" applyFont="1" applyFill="1" applyBorder="1"/>
    <xf numFmtId="4" fontId="4" fillId="2" borderId="56" xfId="0" applyNumberFormat="1" applyFont="1" applyFill="1" applyBorder="1"/>
    <xf numFmtId="4" fontId="4" fillId="2" borderId="46" xfId="0" applyNumberFormat="1" applyFont="1" applyFill="1" applyBorder="1" applyAlignment="1">
      <alignment horizontal="center"/>
    </xf>
    <xf numFmtId="4" fontId="4" fillId="2" borderId="48" xfId="0" applyNumberFormat="1" applyFont="1" applyFill="1" applyBorder="1" applyAlignment="1">
      <alignment horizontal="center"/>
    </xf>
    <xf numFmtId="4" fontId="4" fillId="2" borderId="23" xfId="0" applyNumberFormat="1" applyFont="1" applyFill="1" applyBorder="1" applyAlignment="1">
      <alignment horizontal="center"/>
    </xf>
    <xf numFmtId="4" fontId="4" fillId="2" borderId="21" xfId="0" applyNumberFormat="1" applyFont="1" applyFill="1" applyBorder="1" applyAlignment="1">
      <alignment horizontal="center"/>
    </xf>
    <xf numFmtId="0" fontId="18" fillId="0" borderId="4" xfId="0" applyFont="1" applyBorder="1"/>
    <xf numFmtId="4" fontId="2" fillId="0" borderId="5" xfId="0" applyNumberFormat="1" applyFont="1" applyFill="1" applyBorder="1" applyAlignment="1">
      <alignment horizontal="center"/>
    </xf>
    <xf numFmtId="165" fontId="4" fillId="0" borderId="22" xfId="0" applyNumberFormat="1" applyFont="1" applyFill="1" applyBorder="1" applyAlignment="1">
      <alignment horizontal="center"/>
    </xf>
    <xf numFmtId="0" fontId="4" fillId="2" borderId="16" xfId="0" applyFont="1" applyFill="1" applyBorder="1" applyAlignment="1">
      <alignment wrapText="1"/>
    </xf>
    <xf numFmtId="4" fontId="4" fillId="2" borderId="23" xfId="0" applyNumberFormat="1" applyFont="1" applyFill="1" applyBorder="1" applyAlignment="1">
      <alignment horizontal="center" vertical="center"/>
    </xf>
    <xf numFmtId="4" fontId="4" fillId="2" borderId="21" xfId="0" applyNumberFormat="1" applyFont="1" applyFill="1" applyBorder="1" applyAlignment="1">
      <alignment horizontal="center" vertical="center"/>
    </xf>
    <xf numFmtId="0" fontId="10" fillId="2" borderId="17" xfId="0" applyFont="1" applyFill="1" applyBorder="1" applyAlignment="1">
      <alignment horizontal="center" vertical="center"/>
    </xf>
    <xf numFmtId="4" fontId="10" fillId="2" borderId="55" xfId="0" applyNumberFormat="1" applyFont="1" applyFill="1" applyBorder="1" applyAlignment="1">
      <alignment horizontal="center" vertical="center"/>
    </xf>
    <xf numFmtId="10" fontId="10" fillId="2" borderId="55" xfId="0" applyNumberFormat="1" applyFont="1" applyFill="1" applyBorder="1" applyAlignment="1">
      <alignment horizontal="center" vertical="center"/>
    </xf>
    <xf numFmtId="2" fontId="10" fillId="4" borderId="55" xfId="0" applyNumberFormat="1" applyFont="1" applyFill="1" applyBorder="1" applyAlignment="1">
      <alignment horizontal="center" vertical="center"/>
    </xf>
    <xf numFmtId="0" fontId="10" fillId="2" borderId="18" xfId="0" applyFont="1" applyFill="1" applyBorder="1" applyAlignment="1">
      <alignment horizontal="center" vertical="center"/>
    </xf>
    <xf numFmtId="164" fontId="10" fillId="3" borderId="18" xfId="0" applyNumberFormat="1" applyFont="1" applyFill="1" applyBorder="1" applyAlignment="1">
      <alignment horizontal="center" vertical="center"/>
    </xf>
    <xf numFmtId="9" fontId="10" fillId="2" borderId="62" xfId="0" applyNumberFormat="1" applyFont="1" applyFill="1" applyBorder="1" applyAlignment="1">
      <alignment horizontal="center" vertical="center"/>
    </xf>
    <xf numFmtId="4" fontId="10" fillId="3" borderId="24" xfId="0" applyNumberFormat="1" applyFont="1" applyFill="1" applyBorder="1" applyAlignment="1">
      <alignment horizontal="center" vertical="center"/>
    </xf>
    <xf numFmtId="4" fontId="10" fillId="3" borderId="18" xfId="0" applyNumberFormat="1" applyFont="1" applyFill="1" applyBorder="1" applyAlignment="1">
      <alignment horizontal="center" vertical="center"/>
    </xf>
    <xf numFmtId="4" fontId="10" fillId="3" borderId="57"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10" fontId="10" fillId="2" borderId="57" xfId="0" applyNumberFormat="1" applyFont="1" applyFill="1" applyBorder="1" applyAlignment="1">
      <alignment horizontal="center" vertical="center"/>
    </xf>
    <xf numFmtId="2" fontId="10" fillId="4" borderId="57" xfId="0" applyNumberFormat="1" applyFont="1" applyFill="1" applyBorder="1" applyAlignment="1">
      <alignment horizontal="center" vertical="center"/>
    </xf>
    <xf numFmtId="4" fontId="4" fillId="2" borderId="49" xfId="0" applyNumberFormat="1" applyFont="1" applyFill="1" applyBorder="1" applyAlignment="1">
      <alignment horizontal="center"/>
    </xf>
    <xf numFmtId="4" fontId="4" fillId="2" borderId="63" xfId="0" applyNumberFormat="1" applyFont="1" applyFill="1" applyBorder="1" applyAlignment="1">
      <alignment horizontal="center"/>
    </xf>
    <xf numFmtId="4" fontId="10" fillId="2" borderId="64" xfId="0" applyNumberFormat="1" applyFont="1" applyFill="1" applyBorder="1" applyAlignment="1">
      <alignment horizontal="center"/>
    </xf>
    <xf numFmtId="4" fontId="10" fillId="2" borderId="33" xfId="0" applyNumberFormat="1" applyFont="1" applyFill="1" applyBorder="1" applyAlignment="1">
      <alignment horizontal="center"/>
    </xf>
    <xf numFmtId="4" fontId="10" fillId="2" borderId="34" xfId="0" applyNumberFormat="1" applyFont="1" applyFill="1" applyBorder="1" applyAlignment="1">
      <alignment horizontal="center"/>
    </xf>
    <xf numFmtId="4" fontId="4" fillId="2" borderId="34" xfId="0" applyNumberFormat="1" applyFont="1" applyFill="1" applyBorder="1" applyAlignment="1">
      <alignment horizontal="center"/>
    </xf>
    <xf numFmtId="4" fontId="4" fillId="2" borderId="65" xfId="0" applyNumberFormat="1" applyFont="1" applyFill="1" applyBorder="1" applyAlignment="1">
      <alignment horizontal="center"/>
    </xf>
    <xf numFmtId="4" fontId="4" fillId="2" borderId="35" xfId="0" applyNumberFormat="1" applyFont="1" applyFill="1" applyBorder="1" applyAlignment="1">
      <alignment horizontal="center"/>
    </xf>
    <xf numFmtId="4" fontId="4" fillId="2" borderId="19" xfId="0" applyNumberFormat="1" applyFont="1" applyFill="1" applyBorder="1"/>
    <xf numFmtId="4" fontId="10" fillId="2" borderId="63" xfId="0" applyNumberFormat="1" applyFont="1" applyFill="1" applyBorder="1" applyAlignment="1">
      <alignment horizontal="center"/>
    </xf>
    <xf numFmtId="4" fontId="10" fillId="2" borderId="45" xfId="0" applyNumberFormat="1" applyFont="1" applyFill="1" applyBorder="1" applyAlignment="1">
      <alignment horizontal="center"/>
    </xf>
    <xf numFmtId="4" fontId="10" fillId="2" borderId="35" xfId="0" applyNumberFormat="1" applyFont="1" applyFill="1" applyBorder="1" applyAlignment="1">
      <alignment horizontal="center"/>
    </xf>
    <xf numFmtId="4" fontId="10" fillId="2" borderId="65" xfId="0" applyNumberFormat="1" applyFont="1" applyFill="1" applyBorder="1" applyAlignment="1">
      <alignment horizontal="center"/>
    </xf>
    <xf numFmtId="3" fontId="4" fillId="0" borderId="0" xfId="0" applyNumberFormat="1" applyFont="1"/>
    <xf numFmtId="3" fontId="10" fillId="2" borderId="21" xfId="0" applyNumberFormat="1" applyFont="1" applyFill="1" applyBorder="1" applyAlignment="1">
      <alignment horizontal="center"/>
    </xf>
    <xf numFmtId="3" fontId="10" fillId="0" borderId="66" xfId="0" applyNumberFormat="1" applyFont="1" applyFill="1" applyBorder="1" applyAlignment="1">
      <alignment horizontal="center"/>
    </xf>
    <xf numFmtId="3" fontId="10" fillId="3" borderId="18" xfId="0" applyNumberFormat="1" applyFont="1" applyFill="1" applyBorder="1" applyAlignment="1">
      <alignment horizontal="center"/>
    </xf>
    <xf numFmtId="1" fontId="2" fillId="0" borderId="6" xfId="0" applyNumberFormat="1" applyFont="1" applyFill="1" applyBorder="1" applyAlignment="1">
      <alignment horizontal="center"/>
    </xf>
    <xf numFmtId="1" fontId="2" fillId="0" borderId="7" xfId="0" applyNumberFormat="1" applyFont="1" applyFill="1" applyBorder="1" applyAlignment="1">
      <alignment horizontal="center"/>
    </xf>
    <xf numFmtId="1" fontId="2" fillId="0" borderId="21" xfId="0" applyNumberFormat="1" applyFont="1" applyFill="1" applyBorder="1" applyAlignment="1">
      <alignment horizontal="center"/>
    </xf>
    <xf numFmtId="10" fontId="10" fillId="4" borderId="71" xfId="0" applyNumberFormat="1" applyFont="1" applyFill="1" applyBorder="1" applyAlignment="1">
      <alignment horizontal="center" vertical="center"/>
    </xf>
    <xf numFmtId="10" fontId="10" fillId="4" borderId="72" xfId="0" applyNumberFormat="1" applyFont="1" applyFill="1" applyBorder="1" applyAlignment="1">
      <alignment horizontal="center" vertical="center"/>
    </xf>
    <xf numFmtId="9" fontId="10" fillId="2" borderId="73" xfId="0" applyNumberFormat="1" applyFont="1" applyFill="1" applyBorder="1" applyAlignment="1">
      <alignment horizontal="center" vertical="center"/>
    </xf>
    <xf numFmtId="9" fontId="10" fillId="2" borderId="74" xfId="0" applyNumberFormat="1" applyFont="1" applyFill="1" applyBorder="1" applyAlignment="1">
      <alignment horizontal="center" vertical="center"/>
    </xf>
    <xf numFmtId="9" fontId="10" fillId="2" borderId="75" xfId="0" applyNumberFormat="1" applyFont="1" applyFill="1" applyBorder="1" applyAlignment="1">
      <alignment horizontal="center" vertical="center"/>
    </xf>
    <xf numFmtId="9" fontId="10" fillId="2" borderId="76" xfId="0" applyNumberFormat="1" applyFont="1" applyFill="1" applyBorder="1" applyAlignment="1">
      <alignment horizontal="center" vertical="center"/>
    </xf>
    <xf numFmtId="9" fontId="10" fillId="2" borderId="77" xfId="0" applyNumberFormat="1" applyFont="1" applyFill="1" applyBorder="1" applyAlignment="1">
      <alignment horizontal="center" vertical="center"/>
    </xf>
    <xf numFmtId="0" fontId="10" fillId="2" borderId="23"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4" xfId="0" applyFont="1" applyFill="1" applyBorder="1" applyAlignment="1">
      <alignment horizontal="center" vertical="center"/>
    </xf>
    <xf numFmtId="164" fontId="10" fillId="5" borderId="16" xfId="0" applyNumberFormat="1" applyFont="1" applyFill="1" applyBorder="1" applyAlignment="1">
      <alignment horizontal="center" vertical="center"/>
    </xf>
    <xf numFmtId="164" fontId="10" fillId="5" borderId="18" xfId="0" applyNumberFormat="1" applyFont="1" applyFill="1" applyBorder="1" applyAlignment="1" applyProtection="1">
      <alignment horizontal="center" vertical="center"/>
    </xf>
    <xf numFmtId="164" fontId="10" fillId="2" borderId="30" xfId="0" applyNumberFormat="1" applyFont="1" applyFill="1" applyBorder="1" applyAlignment="1" applyProtection="1">
      <alignment horizontal="center" vertical="center"/>
    </xf>
    <xf numFmtId="10" fontId="10" fillId="4" borderId="78" xfId="0" applyNumberFormat="1" applyFont="1" applyFill="1" applyBorder="1" applyAlignment="1">
      <alignment horizontal="center" vertical="center"/>
    </xf>
    <xf numFmtId="10" fontId="10" fillId="4" borderId="79" xfId="0" applyNumberFormat="1" applyFont="1" applyFill="1" applyBorder="1" applyAlignment="1">
      <alignment horizontal="center" vertical="center"/>
    </xf>
    <xf numFmtId="9" fontId="10" fillId="2" borderId="80" xfId="0" applyNumberFormat="1"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10" fontId="10" fillId="4" borderId="81" xfId="0" applyNumberFormat="1" applyFont="1" applyFill="1" applyBorder="1" applyAlignment="1">
      <alignment horizontal="center" vertical="center"/>
    </xf>
    <xf numFmtId="10" fontId="10" fillId="4" borderId="82" xfId="0" applyNumberFormat="1" applyFont="1" applyFill="1" applyBorder="1" applyAlignment="1">
      <alignment horizontal="center" vertical="center"/>
    </xf>
    <xf numFmtId="164" fontId="10" fillId="5" borderId="83" xfId="0" applyNumberFormat="1" applyFont="1" applyFill="1" applyBorder="1" applyAlignment="1" applyProtection="1">
      <alignment horizontal="center" vertical="center"/>
    </xf>
    <xf numFmtId="164" fontId="10" fillId="5" borderId="84" xfId="0" applyNumberFormat="1" applyFont="1" applyFill="1" applyBorder="1" applyAlignment="1" applyProtection="1">
      <alignment horizontal="center" vertical="center"/>
    </xf>
    <xf numFmtId="164" fontId="10" fillId="5" borderId="85" xfId="0" applyNumberFormat="1" applyFont="1" applyFill="1" applyBorder="1" applyAlignment="1" applyProtection="1">
      <alignment horizontal="center" vertical="center"/>
    </xf>
    <xf numFmtId="164" fontId="10" fillId="5" borderId="86" xfId="0" applyNumberFormat="1" applyFont="1" applyFill="1" applyBorder="1" applyAlignment="1" applyProtection="1">
      <alignment horizontal="center" vertical="center"/>
    </xf>
    <xf numFmtId="164" fontId="10" fillId="5" borderId="87" xfId="0" applyNumberFormat="1" applyFont="1" applyFill="1" applyBorder="1" applyAlignment="1" applyProtection="1">
      <alignment horizontal="center" vertical="center"/>
    </xf>
    <xf numFmtId="164" fontId="10" fillId="5" borderId="88" xfId="0" applyNumberFormat="1" applyFont="1" applyFill="1" applyBorder="1" applyAlignment="1" applyProtection="1">
      <alignment horizontal="center" vertical="center"/>
    </xf>
    <xf numFmtId="164" fontId="10" fillId="5" borderId="89" xfId="0" applyNumberFormat="1" applyFont="1" applyFill="1" applyBorder="1" applyAlignment="1" applyProtection="1">
      <alignment horizontal="center" vertical="center"/>
    </xf>
    <xf numFmtId="164" fontId="10" fillId="5" borderId="90" xfId="0" applyNumberFormat="1" applyFont="1" applyFill="1" applyBorder="1" applyAlignment="1" applyProtection="1">
      <alignment horizontal="center" vertical="center"/>
    </xf>
    <xf numFmtId="164" fontId="10" fillId="5" borderId="91" xfId="0" applyNumberFormat="1" applyFont="1" applyFill="1" applyBorder="1" applyAlignment="1" applyProtection="1">
      <alignment horizontal="center" vertical="center"/>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 fillId="0" borderId="67" xfId="0" applyFont="1" applyBorder="1" applyAlignment="1">
      <alignment horizont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17" xfId="0" applyFont="1" applyFill="1" applyBorder="1" applyAlignment="1">
      <alignment horizontal="center" vertical="center"/>
    </xf>
    <xf numFmtId="0" fontId="4"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63"/>
  <sheetViews>
    <sheetView showGridLines="0" tabSelected="1" zoomScale="75" workbookViewId="0"/>
  </sheetViews>
  <sheetFormatPr baseColWidth="10" defaultRowHeight="12.75" x14ac:dyDescent="0.2"/>
  <cols>
    <col min="1" max="1" width="1.7109375" customWidth="1"/>
    <col min="2" max="2" width="11.42578125" customWidth="1"/>
  </cols>
  <sheetData>
    <row r="2" spans="2:3" ht="23.25" x14ac:dyDescent="0.35">
      <c r="B2" s="4" t="s">
        <v>41</v>
      </c>
    </row>
    <row r="3" spans="2:3" x14ac:dyDescent="0.2">
      <c r="B3" s="7"/>
    </row>
    <row r="4" spans="2:3" ht="15" x14ac:dyDescent="0.2">
      <c r="B4" s="52" t="s">
        <v>114</v>
      </c>
    </row>
    <row r="5" spans="2:3" ht="15" x14ac:dyDescent="0.2">
      <c r="B5" s="52" t="s">
        <v>113</v>
      </c>
    </row>
    <row r="6" spans="2:3" ht="15" x14ac:dyDescent="0.2">
      <c r="B6" s="52" t="s">
        <v>115</v>
      </c>
    </row>
    <row r="7" spans="2:3" ht="15" x14ac:dyDescent="0.2">
      <c r="B7" s="52" t="s">
        <v>40</v>
      </c>
    </row>
    <row r="8" spans="2:3" ht="15" x14ac:dyDescent="0.2">
      <c r="B8" s="52" t="s">
        <v>42</v>
      </c>
    </row>
    <row r="9" spans="2:3" ht="15" x14ac:dyDescent="0.2">
      <c r="B9" s="52"/>
    </row>
    <row r="10" spans="2:3" ht="23.25" x14ac:dyDescent="0.35">
      <c r="B10" s="51" t="s">
        <v>32</v>
      </c>
    </row>
    <row r="11" spans="2:3" s="3" customFormat="1" ht="15" x14ac:dyDescent="0.2"/>
    <row r="12" spans="2:3" s="3" customFormat="1" ht="15" x14ac:dyDescent="0.2">
      <c r="B12" s="3" t="s">
        <v>35</v>
      </c>
    </row>
    <row r="13" spans="2:3" s="3" customFormat="1" ht="15" x14ac:dyDescent="0.2"/>
    <row r="14" spans="2:3" s="3" customFormat="1" ht="15" x14ac:dyDescent="0.2">
      <c r="C14" s="3" t="s">
        <v>45</v>
      </c>
    </row>
    <row r="15" spans="2:3" s="3" customFormat="1" ht="15" x14ac:dyDescent="0.2">
      <c r="C15" s="3" t="s">
        <v>33</v>
      </c>
    </row>
    <row r="16" spans="2:3" s="3" customFormat="1" ht="15" x14ac:dyDescent="0.2"/>
    <row r="17" spans="2:3" s="3" customFormat="1" ht="15" x14ac:dyDescent="0.2">
      <c r="B17" s="3" t="s">
        <v>37</v>
      </c>
    </row>
    <row r="18" spans="2:3" s="3" customFormat="1" ht="15" x14ac:dyDescent="0.2"/>
    <row r="19" spans="2:3" ht="23.25" x14ac:dyDescent="0.35">
      <c r="B19" s="51" t="s">
        <v>34</v>
      </c>
    </row>
    <row r="20" spans="2:3" s="3" customFormat="1" ht="15" x14ac:dyDescent="0.2"/>
    <row r="21" spans="2:3" s="3" customFormat="1" ht="15" x14ac:dyDescent="0.2">
      <c r="B21" s="3" t="s">
        <v>88</v>
      </c>
    </row>
    <row r="22" spans="2:3" s="3" customFormat="1" ht="15" x14ac:dyDescent="0.2"/>
    <row r="23" spans="2:3" ht="23.25" x14ac:dyDescent="0.35">
      <c r="B23" s="51" t="s">
        <v>36</v>
      </c>
    </row>
    <row r="24" spans="2:3" s="3" customFormat="1" ht="15" x14ac:dyDescent="0.2"/>
    <row r="25" spans="2:3" s="3" customFormat="1" ht="15" x14ac:dyDescent="0.2">
      <c r="B25" s="3" t="s">
        <v>35</v>
      </c>
    </row>
    <row r="26" spans="2:3" s="3" customFormat="1" ht="15" x14ac:dyDescent="0.2"/>
    <row r="27" spans="2:3" s="3" customFormat="1" ht="15" x14ac:dyDescent="0.2">
      <c r="C27" s="3" t="s">
        <v>45</v>
      </c>
    </row>
    <row r="28" spans="2:3" s="3" customFormat="1" ht="15" x14ac:dyDescent="0.2">
      <c r="C28" s="3" t="s">
        <v>33</v>
      </c>
    </row>
    <row r="29" spans="2:3" s="3" customFormat="1" ht="15" x14ac:dyDescent="0.2"/>
    <row r="30" spans="2:3" s="3" customFormat="1" ht="15" x14ac:dyDescent="0.2">
      <c r="B30" s="3" t="s">
        <v>37</v>
      </c>
    </row>
    <row r="31" spans="2:3" s="3" customFormat="1" ht="15" x14ac:dyDescent="0.2"/>
    <row r="32" spans="2:3" ht="23.25" x14ac:dyDescent="0.35">
      <c r="B32" s="51" t="s">
        <v>38</v>
      </c>
    </row>
    <row r="33" spans="2:2" s="3" customFormat="1" ht="15" x14ac:dyDescent="0.2"/>
    <row r="34" spans="2:2" s="3" customFormat="1" ht="15" x14ac:dyDescent="0.2">
      <c r="B34" s="3" t="s">
        <v>39</v>
      </c>
    </row>
    <row r="35" spans="2:2" s="3" customFormat="1" ht="15" x14ac:dyDescent="0.2"/>
    <row r="36" spans="2:2" s="3" customFormat="1" ht="15" x14ac:dyDescent="0.2"/>
    <row r="37" spans="2:2" s="3" customFormat="1" ht="23.25" x14ac:dyDescent="0.35">
      <c r="B37" s="4" t="s">
        <v>43</v>
      </c>
    </row>
    <row r="38" spans="2:2" s="3" customFormat="1" ht="23.25" x14ac:dyDescent="0.35">
      <c r="B38" s="4"/>
    </row>
    <row r="39" spans="2:2" s="3" customFormat="1" ht="23.25" x14ac:dyDescent="0.35">
      <c r="B39" s="51" t="s">
        <v>101</v>
      </c>
    </row>
    <row r="40" spans="2:2" s="3" customFormat="1" ht="15.75" x14ac:dyDescent="0.25">
      <c r="B40" s="57"/>
    </row>
    <row r="41" spans="2:2" s="3" customFormat="1" ht="15" x14ac:dyDescent="0.2">
      <c r="B41" s="3" t="s">
        <v>44</v>
      </c>
    </row>
    <row r="42" spans="2:2" s="3" customFormat="1" ht="15" x14ac:dyDescent="0.2">
      <c r="B42" s="3" t="s">
        <v>120</v>
      </c>
    </row>
    <row r="43" spans="2:2" s="3" customFormat="1" ht="15" x14ac:dyDescent="0.2"/>
    <row r="44" spans="2:2" s="3" customFormat="1" ht="23.25" x14ac:dyDescent="0.35">
      <c r="B44" s="51" t="s">
        <v>102</v>
      </c>
    </row>
    <row r="45" spans="2:2" s="3" customFormat="1" ht="15" x14ac:dyDescent="0.2"/>
    <row r="46" spans="2:2" s="3" customFormat="1" ht="15" x14ac:dyDescent="0.2">
      <c r="B46" s="3" t="s">
        <v>94</v>
      </c>
    </row>
    <row r="47" spans="2:2" s="3" customFormat="1" ht="15" x14ac:dyDescent="0.2"/>
    <row r="48" spans="2:2" s="3" customFormat="1" ht="15" x14ac:dyDescent="0.2">
      <c r="B48" s="3" t="s">
        <v>96</v>
      </c>
    </row>
    <row r="49" spans="2:2" s="3" customFormat="1" ht="15" x14ac:dyDescent="0.2">
      <c r="B49" s="3" t="s">
        <v>95</v>
      </c>
    </row>
    <row r="50" spans="2:2" s="3" customFormat="1" ht="15" x14ac:dyDescent="0.2"/>
    <row r="51" spans="2:2" s="3" customFormat="1" ht="15" x14ac:dyDescent="0.2">
      <c r="B51" s="3" t="s">
        <v>97</v>
      </c>
    </row>
    <row r="53" spans="2:2" ht="23.25" x14ac:dyDescent="0.35">
      <c r="B53" s="51" t="s">
        <v>103</v>
      </c>
    </row>
    <row r="55" spans="2:2" ht="15" x14ac:dyDescent="0.2">
      <c r="B55" s="52" t="s">
        <v>121</v>
      </c>
    </row>
    <row r="56" spans="2:2" ht="15" x14ac:dyDescent="0.2">
      <c r="B56" s="52" t="s">
        <v>122</v>
      </c>
    </row>
    <row r="57" spans="2:2" ht="15" x14ac:dyDescent="0.2">
      <c r="B57" s="3"/>
    </row>
    <row r="58" spans="2:2" ht="15" x14ac:dyDescent="0.2">
      <c r="B58" s="3" t="s">
        <v>119</v>
      </c>
    </row>
    <row r="60" spans="2:2" ht="23.25" x14ac:dyDescent="0.35">
      <c r="B60" s="51"/>
    </row>
    <row r="62" spans="2:2" ht="15" x14ac:dyDescent="0.2">
      <c r="B62" s="3"/>
    </row>
    <row r="63" spans="2:2" ht="15" x14ac:dyDescent="0.2">
      <c r="B63" s="3"/>
    </row>
  </sheetData>
  <sheetProtection password="D151" sheet="1" objects="1" scenarios="1" formatCells="0" formatColumns="0" formatRows="0" insertColumns="0" insertRows="0" insertHyperlinks="0" deleteColumns="0" deleteRows="0" sort="0" autoFilter="0" pivotTables="0"/>
  <phoneticPr fontId="0" type="noConversion"/>
  <pageMargins left="0.24" right="0.23" top="0.70866141732283472" bottom="0.35433070866141736" header="0" footer="0"/>
  <pageSetup paperSize="9" scale="54" fitToHeight="0" orientation="portrait" verticalDpi="0"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B357"/>
  <sheetViews>
    <sheetView showGridLines="0" zoomScale="80" zoomScaleNormal="80" workbookViewId="0">
      <selection activeCell="A7" sqref="A7:C7"/>
    </sheetView>
  </sheetViews>
  <sheetFormatPr baseColWidth="10" defaultRowHeight="12.75" x14ac:dyDescent="0.2"/>
  <cols>
    <col min="1" max="1" width="13.85546875" style="5" customWidth="1"/>
    <col min="2" max="2" width="19" style="5" customWidth="1"/>
    <col min="3" max="3" width="18.140625" style="5" customWidth="1"/>
    <col min="4" max="4" width="12.7109375" style="5" bestFit="1" customWidth="1"/>
    <col min="5" max="5" width="11.5703125" style="5" bestFit="1" customWidth="1"/>
    <col min="6" max="6" width="10.85546875" style="5" bestFit="1" customWidth="1"/>
    <col min="7" max="7" width="19.140625" style="5" customWidth="1"/>
    <col min="8" max="8" width="14.28515625" style="5" customWidth="1"/>
    <col min="9" max="9" width="11.7109375" style="5" customWidth="1"/>
    <col min="10" max="10" width="9.140625" style="5" bestFit="1" customWidth="1"/>
    <col min="11" max="11" width="13.5703125" style="5" customWidth="1"/>
    <col min="12" max="12" width="12.5703125" style="5" bestFit="1" customWidth="1"/>
    <col min="13" max="13" width="14.85546875" style="5" bestFit="1" customWidth="1"/>
    <col min="14" max="14" width="8.85546875" style="5" bestFit="1" customWidth="1"/>
    <col min="15" max="15" width="6.85546875" style="5" bestFit="1" customWidth="1"/>
    <col min="16" max="16" width="13.140625" style="5" bestFit="1" customWidth="1"/>
    <col min="17" max="17" width="10.42578125" style="5" bestFit="1" customWidth="1"/>
    <col min="18" max="18" width="12.85546875" style="5" bestFit="1" customWidth="1"/>
    <col min="19" max="19" width="15.28515625" style="5" bestFit="1" customWidth="1"/>
    <col min="20" max="20" width="16.140625" style="5" bestFit="1" customWidth="1"/>
    <col min="21" max="21" width="17.42578125" style="5" bestFit="1" customWidth="1"/>
    <col min="22" max="22" width="22.42578125" style="5" customWidth="1"/>
    <col min="23" max="23" width="18.28515625" style="5" bestFit="1" customWidth="1"/>
    <col min="24" max="24" width="5.42578125" style="5" bestFit="1" customWidth="1"/>
    <col min="25" max="32" width="5.85546875" style="5" bestFit="1" customWidth="1"/>
    <col min="33" max="33" width="6.28515625" style="5" bestFit="1" customWidth="1"/>
    <col min="34" max="34" width="5.85546875" style="5" bestFit="1" customWidth="1"/>
    <col min="35" max="42" width="6.28515625" style="5" bestFit="1" customWidth="1"/>
    <col min="43" max="43" width="5.85546875" style="5" bestFit="1" customWidth="1"/>
    <col min="44" max="44" width="5.42578125" style="5" bestFit="1" customWidth="1"/>
    <col min="45" max="49" width="5.85546875" style="5" bestFit="1" customWidth="1"/>
    <col min="50" max="53" width="5.85546875" style="5" customWidth="1"/>
    <col min="54" max="54" width="17.85546875" style="5" bestFit="1" customWidth="1"/>
    <col min="55" max="16384" width="11.42578125" style="5"/>
  </cols>
  <sheetData>
    <row r="2" spans="1:19" ht="20.25" x14ac:dyDescent="0.3">
      <c r="A2" s="6" t="s">
        <v>118</v>
      </c>
    </row>
    <row r="3" spans="1:19" ht="20.25" x14ac:dyDescent="0.3">
      <c r="A3" s="6"/>
    </row>
    <row r="4" spans="1:19" ht="15.75" x14ac:dyDescent="0.25">
      <c r="A4" s="103" t="s">
        <v>85</v>
      </c>
    </row>
    <row r="5" spans="1:19" ht="13.5" thickBot="1" x14ac:dyDescent="0.25">
      <c r="B5" s="7"/>
    </row>
    <row r="6" spans="1:19" ht="13.5" thickBot="1" x14ac:dyDescent="0.25">
      <c r="A6" s="60" t="s">
        <v>19</v>
      </c>
      <c r="B6" s="61" t="s">
        <v>20</v>
      </c>
      <c r="C6" s="62" t="s">
        <v>46</v>
      </c>
      <c r="E6" s="25"/>
      <c r="F6" s="25"/>
      <c r="G6" s="25"/>
      <c r="H6" s="23"/>
      <c r="I6" s="23"/>
      <c r="J6" s="22"/>
      <c r="K6" s="12"/>
      <c r="L6" s="12"/>
      <c r="M6" s="12"/>
      <c r="O6" s="12"/>
      <c r="P6" s="12"/>
      <c r="Q6" s="12"/>
    </row>
    <row r="7" spans="1:19" ht="13.5" thickBot="1" x14ac:dyDescent="0.25">
      <c r="A7" s="259"/>
      <c r="B7" s="260"/>
      <c r="C7" s="261"/>
      <c r="E7" s="25"/>
      <c r="F7" s="25"/>
      <c r="G7" s="25"/>
      <c r="H7" s="23"/>
      <c r="I7" s="23"/>
      <c r="J7" s="22"/>
      <c r="K7" s="12"/>
      <c r="L7" s="12"/>
      <c r="M7" s="12"/>
      <c r="O7" s="12"/>
      <c r="P7" s="12"/>
      <c r="Q7" s="12"/>
    </row>
    <row r="8" spans="1:19" x14ac:dyDescent="0.2">
      <c r="A8" s="28"/>
      <c r="B8" s="28"/>
      <c r="C8" s="28"/>
      <c r="E8" s="25"/>
      <c r="F8" s="25"/>
      <c r="G8" s="25"/>
      <c r="H8" s="23"/>
      <c r="I8" s="23"/>
      <c r="J8" s="22"/>
      <c r="K8" s="12"/>
      <c r="L8" s="12"/>
      <c r="M8" s="12"/>
      <c r="O8" s="12"/>
      <c r="P8" s="12"/>
      <c r="Q8" s="12"/>
    </row>
    <row r="9" spans="1:19" ht="15.75" x14ac:dyDescent="0.25">
      <c r="B9" s="2"/>
    </row>
    <row r="10" spans="1:19" ht="15.75" x14ac:dyDescent="0.25">
      <c r="A10" s="103" t="s">
        <v>84</v>
      </c>
      <c r="D10" s="56"/>
      <c r="E10" s="78"/>
      <c r="F10" s="78"/>
      <c r="G10" s="78"/>
      <c r="H10" s="78"/>
      <c r="I10" s="78"/>
      <c r="J10" s="78"/>
      <c r="K10" s="78"/>
      <c r="L10" s="78"/>
      <c r="M10" s="78"/>
      <c r="N10" s="78"/>
      <c r="O10" s="78"/>
      <c r="P10" s="78"/>
      <c r="Q10" s="78"/>
      <c r="R10" s="78"/>
      <c r="S10" s="78"/>
    </row>
    <row r="11" spans="1:19" ht="15.75" x14ac:dyDescent="0.25">
      <c r="A11" s="103"/>
      <c r="D11" s="56"/>
      <c r="E11" s="78"/>
      <c r="F11" s="78"/>
      <c r="G11" s="78"/>
      <c r="H11" s="78"/>
      <c r="I11" s="78"/>
      <c r="J11" s="78"/>
      <c r="K11" s="78"/>
      <c r="L11" s="78"/>
      <c r="M11" s="78"/>
      <c r="N11" s="78"/>
      <c r="O11" s="78"/>
      <c r="P11" s="78"/>
      <c r="Q11" s="78"/>
      <c r="R11" s="78"/>
      <c r="S11" s="78"/>
    </row>
    <row r="12" spans="1:19" ht="15.75" x14ac:dyDescent="0.25">
      <c r="A12" s="104"/>
      <c r="B12" s="1" t="s">
        <v>71</v>
      </c>
      <c r="D12" s="56"/>
      <c r="E12" s="78"/>
      <c r="F12" s="78"/>
      <c r="G12" s="78"/>
      <c r="H12" s="78"/>
      <c r="I12" s="78"/>
      <c r="J12" s="78"/>
      <c r="K12" s="78"/>
      <c r="L12" s="78"/>
      <c r="M12" s="78"/>
      <c r="N12" s="78"/>
      <c r="O12" s="78"/>
      <c r="P12" s="78"/>
      <c r="Q12" s="78"/>
      <c r="R12" s="78"/>
      <c r="S12" s="78"/>
    </row>
    <row r="13" spans="1:19" ht="15.75" x14ac:dyDescent="0.25">
      <c r="A13" s="105"/>
      <c r="B13" s="1" t="s">
        <v>72</v>
      </c>
      <c r="D13" s="56"/>
      <c r="E13" s="78"/>
      <c r="F13" s="78"/>
      <c r="G13" s="78"/>
      <c r="H13" s="78"/>
      <c r="I13" s="78"/>
      <c r="J13" s="78"/>
      <c r="K13" s="78"/>
      <c r="L13" s="78"/>
      <c r="M13" s="78"/>
      <c r="N13" s="78"/>
      <c r="O13" s="78"/>
      <c r="P13" s="78"/>
      <c r="Q13" s="78"/>
      <c r="R13" s="78"/>
      <c r="S13" s="78"/>
    </row>
    <row r="14" spans="1:19" ht="15.75" x14ac:dyDescent="0.25">
      <c r="A14" s="106"/>
      <c r="B14" s="1" t="s">
        <v>73</v>
      </c>
      <c r="D14" s="56"/>
      <c r="E14" s="78"/>
      <c r="F14" s="78"/>
      <c r="G14" s="78"/>
      <c r="H14" s="78"/>
      <c r="I14" s="78"/>
      <c r="J14" s="78"/>
      <c r="K14" s="78"/>
      <c r="L14" s="78"/>
      <c r="M14" s="78"/>
      <c r="N14" s="78"/>
      <c r="O14" s="78"/>
      <c r="P14" s="78"/>
      <c r="Q14" s="78"/>
      <c r="R14" s="78"/>
      <c r="S14" s="78"/>
    </row>
    <row r="15" spans="1:19" ht="15.75" x14ac:dyDescent="0.25">
      <c r="B15" s="107"/>
      <c r="C15" s="1"/>
      <c r="D15" s="56"/>
      <c r="E15" s="78"/>
      <c r="F15" s="78"/>
      <c r="G15" s="78"/>
      <c r="H15" s="78"/>
      <c r="I15" s="78"/>
      <c r="J15" s="78"/>
      <c r="K15" s="78"/>
      <c r="L15" s="78"/>
      <c r="M15" s="78"/>
      <c r="N15" s="78"/>
      <c r="O15" s="78"/>
      <c r="P15" s="78"/>
      <c r="Q15" s="78"/>
      <c r="R15" s="78"/>
      <c r="S15" s="78"/>
    </row>
    <row r="16" spans="1:19" ht="13.5" thickBot="1" x14ac:dyDescent="0.25">
      <c r="C16" s="56"/>
      <c r="D16" s="56"/>
      <c r="E16" s="78"/>
      <c r="F16" s="78"/>
      <c r="G16" s="78"/>
      <c r="H16" s="78"/>
      <c r="I16" s="78"/>
      <c r="J16" s="78"/>
      <c r="K16" s="78"/>
      <c r="L16" s="78"/>
      <c r="M16" s="78"/>
      <c r="N16" s="78"/>
      <c r="O16" s="78"/>
      <c r="P16" s="78"/>
      <c r="Q16" s="78"/>
      <c r="R16" s="78"/>
      <c r="S16" s="78"/>
    </row>
    <row r="17" spans="1:23" x14ac:dyDescent="0.2">
      <c r="A17" s="250" t="s">
        <v>78</v>
      </c>
      <c r="B17" s="250" t="s">
        <v>57</v>
      </c>
      <c r="C17" s="250" t="s">
        <v>65</v>
      </c>
      <c r="D17" s="255" t="s">
        <v>75</v>
      </c>
      <c r="E17" s="256"/>
      <c r="F17" s="256"/>
      <c r="G17" s="256"/>
      <c r="H17" s="256"/>
      <c r="I17" s="256"/>
      <c r="J17" s="256"/>
      <c r="K17" s="256"/>
      <c r="L17" s="256"/>
      <c r="M17" s="256"/>
      <c r="N17" s="256"/>
      <c r="O17" s="257"/>
      <c r="P17" s="250" t="s">
        <v>66</v>
      </c>
      <c r="Q17" s="250" t="s">
        <v>67</v>
      </c>
      <c r="R17" s="250" t="s">
        <v>81</v>
      </c>
      <c r="S17" s="250" t="s">
        <v>68</v>
      </c>
      <c r="T17" s="250" t="s">
        <v>74</v>
      </c>
      <c r="U17" s="250" t="s">
        <v>76</v>
      </c>
      <c r="V17" s="250" t="s">
        <v>77</v>
      </c>
      <c r="W17" s="250" t="s">
        <v>83</v>
      </c>
    </row>
    <row r="18" spans="1:23" ht="24.75" thickBot="1" x14ac:dyDescent="0.25">
      <c r="A18" s="252"/>
      <c r="B18" s="252"/>
      <c r="C18" s="252"/>
      <c r="D18" s="236" t="s">
        <v>79</v>
      </c>
      <c r="E18" s="237" t="s">
        <v>80</v>
      </c>
      <c r="F18" s="237" t="s">
        <v>58</v>
      </c>
      <c r="G18" s="237" t="s">
        <v>59</v>
      </c>
      <c r="H18" s="237" t="s">
        <v>60</v>
      </c>
      <c r="I18" s="237" t="s">
        <v>61</v>
      </c>
      <c r="J18" s="237" t="s">
        <v>62</v>
      </c>
      <c r="K18" s="237" t="s">
        <v>63</v>
      </c>
      <c r="L18" s="237" t="s">
        <v>64</v>
      </c>
      <c r="M18" s="237" t="s">
        <v>69</v>
      </c>
      <c r="N18" s="237" t="s">
        <v>70</v>
      </c>
      <c r="O18" s="238" t="s">
        <v>56</v>
      </c>
      <c r="P18" s="253"/>
      <c r="Q18" s="253"/>
      <c r="R18" s="251"/>
      <c r="S18" s="251"/>
      <c r="T18" s="251"/>
      <c r="U18" s="251"/>
      <c r="V18" s="251"/>
      <c r="W18" s="251"/>
    </row>
    <row r="19" spans="1:23" s="79" customFormat="1" ht="14.1" customHeight="1" x14ac:dyDescent="0.2">
      <c r="A19" s="99">
        <v>1</v>
      </c>
      <c r="B19" s="99">
        <v>1980</v>
      </c>
      <c r="C19" s="156">
        <v>0</v>
      </c>
      <c r="D19" s="233">
        <v>0.50629997253417991</v>
      </c>
      <c r="E19" s="234">
        <v>0.191899999976158</v>
      </c>
      <c r="F19" s="234">
        <v>5.9999998658895506E-2</v>
      </c>
      <c r="G19" s="234">
        <v>3.3799998462200199E-2</v>
      </c>
      <c r="H19" s="234">
        <v>3.9999999105930301E-2</v>
      </c>
      <c r="I19" s="234">
        <v>9.9999997764825804E-3</v>
      </c>
      <c r="J19" s="234">
        <v>2.9300000518560399E-2</v>
      </c>
      <c r="K19" s="234">
        <v>4.80000004172325E-2</v>
      </c>
      <c r="L19" s="234">
        <v>2.9999999329447701E-2</v>
      </c>
      <c r="M19" s="234">
        <v>1.5000000130385199E-3</v>
      </c>
      <c r="N19" s="234">
        <v>4.9200031207874299E-2</v>
      </c>
      <c r="O19" s="235">
        <f>SUM(D19:N19)</f>
        <v>1</v>
      </c>
      <c r="P19" s="85">
        <v>0</v>
      </c>
      <c r="Q19" s="86">
        <v>0</v>
      </c>
      <c r="R19" s="87">
        <v>0</v>
      </c>
      <c r="S19" s="82">
        <f t="shared" ref="S19:S65" si="0">C19+P19+Q19+R19</f>
        <v>0</v>
      </c>
      <c r="T19" s="97">
        <f t="shared" ref="T19:T28" si="1">((40*(E19+K19))+(15*D19)+(30*J19))/100</f>
        <v>0.18069499619305129</v>
      </c>
      <c r="U19" s="96">
        <f>IF(S19=0,0,((C19*T19)+(P19*0.2)+(Q19*0.175)+(R19*0.04))/S19)</f>
        <v>0</v>
      </c>
      <c r="V19" s="82">
        <f>(S19*1*U19*0.55*0.5*16/12)</f>
        <v>0</v>
      </c>
      <c r="W19" s="126">
        <v>0.05</v>
      </c>
    </row>
    <row r="20" spans="1:23" s="79" customFormat="1" ht="14.1" customHeight="1" x14ac:dyDescent="0.2">
      <c r="A20" s="100">
        <f>A19+1</f>
        <v>2</v>
      </c>
      <c r="B20" s="100">
        <f>B19+1</f>
        <v>1981</v>
      </c>
      <c r="C20" s="157">
        <v>0</v>
      </c>
      <c r="D20" s="94">
        <v>0.50499999523162808</v>
      </c>
      <c r="E20" s="95">
        <v>0.192499995231628</v>
      </c>
      <c r="F20" s="95">
        <v>5.9999998658895506E-2</v>
      </c>
      <c r="G20" s="95">
        <v>3.5000000149011605E-2</v>
      </c>
      <c r="H20" s="95">
        <v>3.9999999105930301E-2</v>
      </c>
      <c r="I20" s="95">
        <v>9.9999997764825804E-3</v>
      </c>
      <c r="J20" s="95">
        <v>2.8999999165535001E-2</v>
      </c>
      <c r="K20" s="95">
        <v>4.80000004172325E-2</v>
      </c>
      <c r="L20" s="95">
        <v>2.9999999329447701E-2</v>
      </c>
      <c r="M20" s="95">
        <v>1.5000000130385199E-3</v>
      </c>
      <c r="N20" s="95">
        <v>4.9000012921170302E-2</v>
      </c>
      <c r="O20" s="129">
        <f>SUM(D20:N20)</f>
        <v>1.0000000000000002</v>
      </c>
      <c r="P20" s="88">
        <v>0</v>
      </c>
      <c r="Q20" s="89">
        <v>0</v>
      </c>
      <c r="R20" s="90">
        <v>0</v>
      </c>
      <c r="S20" s="83">
        <f t="shared" si="0"/>
        <v>0</v>
      </c>
      <c r="T20" s="97">
        <f t="shared" si="1"/>
        <v>0.18064999729394893</v>
      </c>
      <c r="U20" s="97">
        <f t="shared" ref="U20:U65" si="2">IF(S20=0,0,((C20*T20)+(P20*0.2)+(Q20*0.175)+(R20*0.04))/S20)</f>
        <v>0</v>
      </c>
      <c r="V20" s="83">
        <f t="shared" ref="V20:V65" si="3">(S20*1*U20*0.55*0.5*16/12)</f>
        <v>0</v>
      </c>
      <c r="W20" s="127">
        <v>0.05</v>
      </c>
    </row>
    <row r="21" spans="1:23" s="79" customFormat="1" ht="14.1" customHeight="1" x14ac:dyDescent="0.2">
      <c r="A21" s="100">
        <f t="shared" ref="A21:B65" si="4">A20+1</f>
        <v>3</v>
      </c>
      <c r="B21" s="100">
        <f t="shared" si="4"/>
        <v>1982</v>
      </c>
      <c r="C21" s="157">
        <v>0</v>
      </c>
      <c r="D21" s="94">
        <v>0.50379997491836503</v>
      </c>
      <c r="E21" s="95">
        <v>0.19310000538826</v>
      </c>
      <c r="F21" s="95">
        <v>5.9999998658895506E-2</v>
      </c>
      <c r="G21" s="95">
        <v>3.6299999803304707E-2</v>
      </c>
      <c r="H21" s="95">
        <v>3.9999999105930301E-2</v>
      </c>
      <c r="I21" s="95">
        <v>9.9999997764825804E-3</v>
      </c>
      <c r="J21" s="95">
        <v>2.87999995052814E-2</v>
      </c>
      <c r="K21" s="95">
        <v>4.80000004172325E-2</v>
      </c>
      <c r="L21" s="95">
        <v>2.9999999329447701E-2</v>
      </c>
      <c r="M21" s="95">
        <v>1.5000000130385199E-3</v>
      </c>
      <c r="N21" s="95">
        <v>4.8500023083761799E-2</v>
      </c>
      <c r="O21" s="129">
        <f t="shared" ref="O21:O27" si="5">SUM(D21:N21)</f>
        <v>1.0000000000000002</v>
      </c>
      <c r="P21" s="88">
        <v>0</v>
      </c>
      <c r="Q21" s="89">
        <v>0</v>
      </c>
      <c r="R21" s="90">
        <v>0</v>
      </c>
      <c r="S21" s="83">
        <f t="shared" si="0"/>
        <v>0</v>
      </c>
      <c r="T21" s="97">
        <f t="shared" si="1"/>
        <v>0.18064999841153617</v>
      </c>
      <c r="U21" s="97">
        <f t="shared" si="2"/>
        <v>0</v>
      </c>
      <c r="V21" s="83">
        <f t="shared" si="3"/>
        <v>0</v>
      </c>
      <c r="W21" s="127">
        <v>0.05</v>
      </c>
    </row>
    <row r="22" spans="1:23" s="79" customFormat="1" ht="14.1" customHeight="1" x14ac:dyDescent="0.2">
      <c r="A22" s="100">
        <f t="shared" si="4"/>
        <v>4</v>
      </c>
      <c r="B22" s="100">
        <f t="shared" si="4"/>
        <v>1983</v>
      </c>
      <c r="C22" s="157">
        <v>0</v>
      </c>
      <c r="D22" s="94">
        <v>0.50249999761581399</v>
      </c>
      <c r="E22" s="95">
        <v>0.19380000233650199</v>
      </c>
      <c r="F22" s="95">
        <v>5.9999998658895506E-2</v>
      </c>
      <c r="G22" s="95">
        <v>3.7500001490116099E-2</v>
      </c>
      <c r="H22" s="95">
        <v>3.9999999105930301E-2</v>
      </c>
      <c r="I22" s="95">
        <v>9.9999997764825804E-3</v>
      </c>
      <c r="J22" s="95">
        <v>2.8500000014901199E-2</v>
      </c>
      <c r="K22" s="95">
        <v>4.80000004172325E-2</v>
      </c>
      <c r="L22" s="95">
        <v>2.9999999329447701E-2</v>
      </c>
      <c r="M22" s="95">
        <v>1.5000000130385199E-3</v>
      </c>
      <c r="N22" s="95">
        <v>4.8200001241639596E-2</v>
      </c>
      <c r="O22" s="129">
        <f t="shared" si="5"/>
        <v>1</v>
      </c>
      <c r="P22" s="88">
        <v>0</v>
      </c>
      <c r="Q22" s="89">
        <v>0</v>
      </c>
      <c r="R22" s="90">
        <v>0</v>
      </c>
      <c r="S22" s="83">
        <f t="shared" si="0"/>
        <v>0</v>
      </c>
      <c r="T22" s="97">
        <f t="shared" si="1"/>
        <v>0.18064500074833625</v>
      </c>
      <c r="U22" s="97">
        <f t="shared" si="2"/>
        <v>0</v>
      </c>
      <c r="V22" s="83">
        <f t="shared" si="3"/>
        <v>0</v>
      </c>
      <c r="W22" s="127">
        <v>0.05</v>
      </c>
    </row>
    <row r="23" spans="1:23" s="79" customFormat="1" ht="14.1" customHeight="1" x14ac:dyDescent="0.2">
      <c r="A23" s="100">
        <f t="shared" si="4"/>
        <v>5</v>
      </c>
      <c r="B23" s="100">
        <f t="shared" si="4"/>
        <v>1984</v>
      </c>
      <c r="C23" s="157">
        <v>0</v>
      </c>
      <c r="D23" s="94">
        <v>0.50129997730255105</v>
      </c>
      <c r="E23" s="95">
        <v>0.19439999759197199</v>
      </c>
      <c r="F23" s="95">
        <v>5.9999998658895506E-2</v>
      </c>
      <c r="G23" s="95">
        <v>3.8800001144409201E-2</v>
      </c>
      <c r="H23" s="95">
        <v>3.9999999105930301E-2</v>
      </c>
      <c r="I23" s="95">
        <v>9.9999997764825804E-3</v>
      </c>
      <c r="J23" s="95">
        <v>2.8300000354647602E-2</v>
      </c>
      <c r="K23" s="95">
        <v>4.80000004172325E-2</v>
      </c>
      <c r="L23" s="95">
        <v>2.9999999329447701E-2</v>
      </c>
      <c r="M23" s="95">
        <v>1.5000000130385199E-3</v>
      </c>
      <c r="N23" s="95">
        <v>4.7700026305393099E-2</v>
      </c>
      <c r="O23" s="129">
        <f t="shared" si="5"/>
        <v>1.0000000000000002</v>
      </c>
      <c r="P23" s="88">
        <v>0</v>
      </c>
      <c r="Q23" s="89">
        <v>0</v>
      </c>
      <c r="R23" s="90">
        <v>0</v>
      </c>
      <c r="S23" s="83">
        <f t="shared" si="0"/>
        <v>0</v>
      </c>
      <c r="T23" s="97">
        <f t="shared" si="1"/>
        <v>0.18064499590545871</v>
      </c>
      <c r="U23" s="97">
        <f t="shared" si="2"/>
        <v>0</v>
      </c>
      <c r="V23" s="83">
        <f t="shared" si="3"/>
        <v>0</v>
      </c>
      <c r="W23" s="127">
        <v>0.05</v>
      </c>
    </row>
    <row r="24" spans="1:23" s="79" customFormat="1" ht="14.1" customHeight="1" x14ac:dyDescent="0.2">
      <c r="A24" s="100">
        <f t="shared" si="4"/>
        <v>6</v>
      </c>
      <c r="B24" s="100">
        <f t="shared" si="4"/>
        <v>1985</v>
      </c>
      <c r="C24" s="157">
        <v>0</v>
      </c>
      <c r="D24" s="94">
        <v>0.5</v>
      </c>
      <c r="E24" s="95">
        <v>0.19499999284744302</v>
      </c>
      <c r="F24" s="95">
        <v>5.9999998658895506E-2</v>
      </c>
      <c r="G24" s="95">
        <v>3.9999999105930301E-2</v>
      </c>
      <c r="H24" s="95">
        <v>3.9999999105930301E-2</v>
      </c>
      <c r="I24" s="95">
        <v>9.9999997764825804E-3</v>
      </c>
      <c r="J24" s="95">
        <v>2.8000000864267301E-2</v>
      </c>
      <c r="K24" s="95">
        <v>4.80000004172325E-2</v>
      </c>
      <c r="L24" s="95">
        <v>2.9999999329447701E-2</v>
      </c>
      <c r="M24" s="95">
        <v>1.5000000130385199E-3</v>
      </c>
      <c r="N24" s="95">
        <v>4.7500009881332302E-2</v>
      </c>
      <c r="O24" s="129">
        <f t="shared" si="5"/>
        <v>1.0000000000000002</v>
      </c>
      <c r="P24" s="88">
        <v>0</v>
      </c>
      <c r="Q24" s="89">
        <v>0</v>
      </c>
      <c r="R24" s="90">
        <v>0</v>
      </c>
      <c r="S24" s="83">
        <f t="shared" si="0"/>
        <v>0</v>
      </c>
      <c r="T24" s="97">
        <f t="shared" si="1"/>
        <v>0.18059999756515041</v>
      </c>
      <c r="U24" s="97">
        <f t="shared" si="2"/>
        <v>0</v>
      </c>
      <c r="V24" s="83">
        <f t="shared" si="3"/>
        <v>0</v>
      </c>
      <c r="W24" s="127">
        <v>0.05</v>
      </c>
    </row>
    <row r="25" spans="1:23" s="79" customFormat="1" ht="14.1" customHeight="1" x14ac:dyDescent="0.2">
      <c r="A25" s="100">
        <f t="shared" si="4"/>
        <v>7</v>
      </c>
      <c r="B25" s="100">
        <f t="shared" si="4"/>
        <v>1986</v>
      </c>
      <c r="C25" s="157">
        <v>0</v>
      </c>
      <c r="D25" s="94">
        <v>0.48129999637603799</v>
      </c>
      <c r="E25" s="95">
        <v>0.19879999756812999</v>
      </c>
      <c r="F25" s="95">
        <v>6.7500002682209001E-2</v>
      </c>
      <c r="G25" s="95">
        <v>6.1000000685453401E-2</v>
      </c>
      <c r="H25" s="95">
        <v>3.9999999105930301E-2</v>
      </c>
      <c r="I25" s="95">
        <v>9.9999997764825804E-3</v>
      </c>
      <c r="J25" s="95">
        <v>2.7300000190734901E-2</v>
      </c>
      <c r="K25" s="95">
        <v>4.80000004172325E-2</v>
      </c>
      <c r="L25" s="95">
        <v>1.8799999728798897E-2</v>
      </c>
      <c r="M25" s="95">
        <v>1.5000000130385199E-3</v>
      </c>
      <c r="N25" s="95">
        <v>4.58000034559519E-2</v>
      </c>
      <c r="O25" s="129">
        <f t="shared" si="5"/>
        <v>1</v>
      </c>
      <c r="P25" s="88">
        <v>0</v>
      </c>
      <c r="Q25" s="89">
        <v>0</v>
      </c>
      <c r="R25" s="90">
        <v>0</v>
      </c>
      <c r="S25" s="83">
        <f t="shared" si="0"/>
        <v>0</v>
      </c>
      <c r="T25" s="97">
        <f t="shared" si="1"/>
        <v>0.17910499870777116</v>
      </c>
      <c r="U25" s="97">
        <f t="shared" si="2"/>
        <v>0</v>
      </c>
      <c r="V25" s="83">
        <f t="shared" si="3"/>
        <v>0</v>
      </c>
      <c r="W25" s="127">
        <v>0.05</v>
      </c>
    </row>
    <row r="26" spans="1:23" s="79" customFormat="1" ht="14.1" customHeight="1" x14ac:dyDescent="0.2">
      <c r="A26" s="100">
        <f t="shared" si="4"/>
        <v>8</v>
      </c>
      <c r="B26" s="100">
        <f t="shared" si="4"/>
        <v>1987</v>
      </c>
      <c r="C26" s="157">
        <v>0</v>
      </c>
      <c r="D26" s="94">
        <v>0.48750001192092901</v>
      </c>
      <c r="E26" s="95">
        <v>0.197500005364418</v>
      </c>
      <c r="F26" s="95">
        <v>6.4999997615814209E-2</v>
      </c>
      <c r="G26" s="95">
        <v>5.4000001400709201E-2</v>
      </c>
      <c r="H26" s="95">
        <v>3.9999999105930301E-2</v>
      </c>
      <c r="I26" s="95">
        <v>9.9999997764825804E-3</v>
      </c>
      <c r="J26" s="95">
        <v>2.7599999681115202E-2</v>
      </c>
      <c r="K26" s="95">
        <v>4.80000004172325E-2</v>
      </c>
      <c r="L26" s="95">
        <v>2.2500000894069699E-2</v>
      </c>
      <c r="M26" s="95">
        <v>1.5000000130385199E-3</v>
      </c>
      <c r="N26" s="95">
        <v>4.6399983810260802E-2</v>
      </c>
      <c r="O26" s="129">
        <f t="shared" si="5"/>
        <v>0.99999999999999989</v>
      </c>
      <c r="P26" s="88">
        <v>0</v>
      </c>
      <c r="Q26" s="89">
        <v>0</v>
      </c>
      <c r="R26" s="90">
        <v>0</v>
      </c>
      <c r="S26" s="83">
        <f t="shared" si="0"/>
        <v>0</v>
      </c>
      <c r="T26" s="97">
        <f t="shared" si="1"/>
        <v>0.1796050040051341</v>
      </c>
      <c r="U26" s="97">
        <f t="shared" si="2"/>
        <v>0</v>
      </c>
      <c r="V26" s="83">
        <f t="shared" si="3"/>
        <v>0</v>
      </c>
      <c r="W26" s="127">
        <v>0.05</v>
      </c>
    </row>
    <row r="27" spans="1:23" s="79" customFormat="1" ht="14.1" customHeight="1" x14ac:dyDescent="0.2">
      <c r="A27" s="100">
        <f t="shared" si="4"/>
        <v>9</v>
      </c>
      <c r="B27" s="100">
        <f t="shared" si="4"/>
        <v>1988</v>
      </c>
      <c r="C27" s="157">
        <v>0</v>
      </c>
      <c r="D27" s="94">
        <v>0.49380001425743103</v>
      </c>
      <c r="E27" s="95">
        <v>0.19629999995231601</v>
      </c>
      <c r="F27" s="95">
        <v>6.25E-2</v>
      </c>
      <c r="G27" s="95">
        <v>4.6999998390674598E-2</v>
      </c>
      <c r="H27" s="95">
        <v>3.9999999105930301E-2</v>
      </c>
      <c r="I27" s="95">
        <v>9.9999997764825804E-3</v>
      </c>
      <c r="J27" s="95">
        <v>2.77999993413687E-2</v>
      </c>
      <c r="K27" s="95">
        <v>4.80000004172325E-2</v>
      </c>
      <c r="L27" s="95">
        <v>2.6300000026822101E-2</v>
      </c>
      <c r="M27" s="95">
        <v>1.5000000130385199E-3</v>
      </c>
      <c r="N27" s="95">
        <v>4.6799988718703701E-2</v>
      </c>
      <c r="O27" s="129">
        <f t="shared" si="5"/>
        <v>1</v>
      </c>
      <c r="P27" s="88">
        <v>0</v>
      </c>
      <c r="Q27" s="89">
        <v>0</v>
      </c>
      <c r="R27" s="90">
        <v>0</v>
      </c>
      <c r="S27" s="83">
        <f t="shared" si="0"/>
        <v>0</v>
      </c>
      <c r="T27" s="97">
        <f t="shared" si="1"/>
        <v>0.18013000208884467</v>
      </c>
      <c r="U27" s="97">
        <f t="shared" si="2"/>
        <v>0</v>
      </c>
      <c r="V27" s="83">
        <f t="shared" si="3"/>
        <v>0</v>
      </c>
      <c r="W27" s="127">
        <v>0.05</v>
      </c>
    </row>
    <row r="28" spans="1:23" s="79" customFormat="1" ht="14.1" customHeight="1" x14ac:dyDescent="0.2">
      <c r="A28" s="100">
        <f t="shared" si="4"/>
        <v>10</v>
      </c>
      <c r="B28" s="100">
        <f t="shared" si="4"/>
        <v>1989</v>
      </c>
      <c r="C28" s="157">
        <v>0</v>
      </c>
      <c r="D28" s="94">
        <v>0.47499999403953597</v>
      </c>
      <c r="E28" s="95">
        <v>0.20000000298023202</v>
      </c>
      <c r="F28" s="95">
        <v>7.000000029802321E-2</v>
      </c>
      <c r="G28" s="95">
        <v>6.8000003695488004E-2</v>
      </c>
      <c r="H28" s="95">
        <v>3.9999999105930301E-2</v>
      </c>
      <c r="I28" s="95">
        <v>9.9999997764825804E-3</v>
      </c>
      <c r="J28" s="95">
        <v>2.71000005304813E-2</v>
      </c>
      <c r="K28" s="95">
        <v>4.80000004172325E-2</v>
      </c>
      <c r="L28" s="95">
        <v>1.4999999664723899E-2</v>
      </c>
      <c r="M28" s="95">
        <v>1.5000000130385199E-3</v>
      </c>
      <c r="N28" s="95">
        <v>4.53999994788317E-2</v>
      </c>
      <c r="O28" s="129">
        <f>SUM(D28:N28)</f>
        <v>1</v>
      </c>
      <c r="P28" s="88">
        <v>0</v>
      </c>
      <c r="Q28" s="89">
        <v>0</v>
      </c>
      <c r="R28" s="90">
        <v>0</v>
      </c>
      <c r="S28" s="83">
        <f t="shared" si="0"/>
        <v>0</v>
      </c>
      <c r="T28" s="97">
        <f t="shared" si="1"/>
        <v>0.17858000062406063</v>
      </c>
      <c r="U28" s="97">
        <f t="shared" si="2"/>
        <v>0</v>
      </c>
      <c r="V28" s="83">
        <f t="shared" si="3"/>
        <v>0</v>
      </c>
      <c r="W28" s="127">
        <v>0.05</v>
      </c>
    </row>
    <row r="29" spans="1:23" s="79" customFormat="1" ht="14.1" customHeight="1" x14ac:dyDescent="0.2">
      <c r="A29" s="100">
        <f t="shared" si="4"/>
        <v>11</v>
      </c>
      <c r="B29" s="100">
        <f t="shared" si="4"/>
        <v>1990</v>
      </c>
      <c r="C29" s="157">
        <v>0</v>
      </c>
      <c r="D29" s="94">
        <v>0.46750000119209301</v>
      </c>
      <c r="E29" s="95">
        <v>0.20000000298023202</v>
      </c>
      <c r="F29" s="95">
        <v>7.000000029802321E-2</v>
      </c>
      <c r="G29" s="95">
        <v>6.8000003695488004E-2</v>
      </c>
      <c r="H29" s="95">
        <v>3.9999999105930301E-2</v>
      </c>
      <c r="I29" s="95">
        <v>9.9999997764825804E-3</v>
      </c>
      <c r="J29" s="95">
        <v>2.71000005304813E-2</v>
      </c>
      <c r="K29" s="95">
        <v>4.80000004172325E-2</v>
      </c>
      <c r="L29" s="95">
        <v>1.4999999664723899E-2</v>
      </c>
      <c r="M29" s="95">
        <v>1.5000000130385199E-3</v>
      </c>
      <c r="N29" s="95">
        <v>5.2899992326274702E-2</v>
      </c>
      <c r="O29" s="129">
        <f>SUM(D29:N29)</f>
        <v>1</v>
      </c>
      <c r="P29" s="88">
        <v>0</v>
      </c>
      <c r="Q29" s="89">
        <v>0</v>
      </c>
      <c r="R29" s="90">
        <v>0</v>
      </c>
      <c r="S29" s="83">
        <f t="shared" si="0"/>
        <v>0</v>
      </c>
      <c r="T29" s="97">
        <f t="shared" ref="T29:T58" si="6">((40*(E29+K29))+(15*D29)+(30*J29))/100</f>
        <v>0.17745500169694417</v>
      </c>
      <c r="U29" s="97">
        <f t="shared" si="2"/>
        <v>0</v>
      </c>
      <c r="V29" s="83">
        <f t="shared" si="3"/>
        <v>0</v>
      </c>
      <c r="W29" s="127">
        <v>0.05</v>
      </c>
    </row>
    <row r="30" spans="1:23" s="79" customFormat="1" ht="14.1" customHeight="1" x14ac:dyDescent="0.2">
      <c r="A30" s="100">
        <f t="shared" si="4"/>
        <v>12</v>
      </c>
      <c r="B30" s="100">
        <f t="shared" si="4"/>
        <v>1991</v>
      </c>
      <c r="C30" s="157">
        <v>0</v>
      </c>
      <c r="D30" s="94">
        <v>0.46000000834464999</v>
      </c>
      <c r="E30" s="95">
        <v>0.20000000298023202</v>
      </c>
      <c r="F30" s="95">
        <v>7.000000029802321E-2</v>
      </c>
      <c r="G30" s="95">
        <v>6.8000003695488004E-2</v>
      </c>
      <c r="H30" s="95">
        <v>3.9999999105930301E-2</v>
      </c>
      <c r="I30" s="95">
        <v>9.9999997764825804E-3</v>
      </c>
      <c r="J30" s="95">
        <v>2.71000005304813E-2</v>
      </c>
      <c r="K30" s="95">
        <v>4.80000004172325E-2</v>
      </c>
      <c r="L30" s="95">
        <v>1.4999999664723899E-2</v>
      </c>
      <c r="M30" s="95">
        <v>1.5000000130385199E-3</v>
      </c>
      <c r="N30" s="95">
        <v>6.0399985173717696E-2</v>
      </c>
      <c r="O30" s="129">
        <f t="shared" ref="O30:O69" si="7">SUM(D30:N30)</f>
        <v>1</v>
      </c>
      <c r="P30" s="88">
        <v>0</v>
      </c>
      <c r="Q30" s="89">
        <v>0</v>
      </c>
      <c r="R30" s="90">
        <v>0</v>
      </c>
      <c r="S30" s="83">
        <f t="shared" si="0"/>
        <v>0</v>
      </c>
      <c r="T30" s="97">
        <f t="shared" si="6"/>
        <v>0.17633000276982769</v>
      </c>
      <c r="U30" s="97">
        <f t="shared" si="2"/>
        <v>0</v>
      </c>
      <c r="V30" s="83">
        <f t="shared" si="3"/>
        <v>0</v>
      </c>
      <c r="W30" s="127">
        <v>0.05</v>
      </c>
    </row>
    <row r="31" spans="1:23" s="79" customFormat="1" ht="14.1" customHeight="1" x14ac:dyDescent="0.2">
      <c r="A31" s="100">
        <f t="shared" si="4"/>
        <v>13</v>
      </c>
      <c r="B31" s="100">
        <f t="shared" si="4"/>
        <v>1992</v>
      </c>
      <c r="C31" s="157">
        <v>0</v>
      </c>
      <c r="D31" s="94">
        <v>0.44999998807907104</v>
      </c>
      <c r="E31" s="95">
        <v>0.202500000596046</v>
      </c>
      <c r="F31" s="95">
        <v>8.7899997830390902E-2</v>
      </c>
      <c r="G31" s="95">
        <v>6.8499997258186299E-2</v>
      </c>
      <c r="H31" s="95">
        <v>4.0600001811981201E-2</v>
      </c>
      <c r="I31" s="95">
        <v>9.9999997764825804E-3</v>
      </c>
      <c r="J31" s="95">
        <v>1.8400000408291799E-2</v>
      </c>
      <c r="K31" s="95">
        <v>4.8099998384714099E-2</v>
      </c>
      <c r="L31" s="95">
        <v>1.26000000163913E-2</v>
      </c>
      <c r="M31" s="95">
        <v>1.7999999690800901E-3</v>
      </c>
      <c r="N31" s="95">
        <v>5.9600015869364704E-2</v>
      </c>
      <c r="O31" s="129">
        <f t="shared" si="7"/>
        <v>1.0000000000000002</v>
      </c>
      <c r="P31" s="88">
        <v>0</v>
      </c>
      <c r="Q31" s="89">
        <v>0</v>
      </c>
      <c r="R31" s="90">
        <v>0</v>
      </c>
      <c r="S31" s="83">
        <f t="shared" si="0"/>
        <v>0</v>
      </c>
      <c r="T31" s="97">
        <f t="shared" si="6"/>
        <v>0.17325999792665225</v>
      </c>
      <c r="U31" s="97">
        <f t="shared" si="2"/>
        <v>0</v>
      </c>
      <c r="V31" s="83">
        <f t="shared" si="3"/>
        <v>0</v>
      </c>
      <c r="W31" s="127">
        <v>0.05</v>
      </c>
    </row>
    <row r="32" spans="1:23" s="79" customFormat="1" ht="14.1" customHeight="1" x14ac:dyDescent="0.2">
      <c r="A32" s="100">
        <f t="shared" si="4"/>
        <v>14</v>
      </c>
      <c r="B32" s="100">
        <f t="shared" si="4"/>
        <v>1993</v>
      </c>
      <c r="C32" s="157">
        <v>0</v>
      </c>
      <c r="D32" s="94">
        <v>0.43999999761581399</v>
      </c>
      <c r="E32" s="95">
        <v>0.20499999821186099</v>
      </c>
      <c r="F32" s="95">
        <v>0.105700001120567</v>
      </c>
      <c r="G32" s="95">
        <v>6.8999998271465302E-2</v>
      </c>
      <c r="H32" s="95">
        <v>4.1200000792741803E-2</v>
      </c>
      <c r="I32" s="95">
        <v>9.9999997764825804E-3</v>
      </c>
      <c r="J32" s="95">
        <v>9.6000004559755308E-3</v>
      </c>
      <c r="K32" s="95">
        <v>4.8200000077485997E-2</v>
      </c>
      <c r="L32" s="95">
        <v>1.0200000368058701E-2</v>
      </c>
      <c r="M32" s="95">
        <v>2.0000000949949E-3</v>
      </c>
      <c r="N32" s="95">
        <v>5.91000032145532E-2</v>
      </c>
      <c r="O32" s="129">
        <f t="shared" si="7"/>
        <v>1</v>
      </c>
      <c r="P32" s="88">
        <v>0</v>
      </c>
      <c r="Q32" s="89">
        <v>0</v>
      </c>
      <c r="R32" s="90">
        <v>0</v>
      </c>
      <c r="S32" s="83">
        <f t="shared" si="0"/>
        <v>0</v>
      </c>
      <c r="T32" s="97">
        <f t="shared" si="6"/>
        <v>0.17015999909490354</v>
      </c>
      <c r="U32" s="97">
        <f t="shared" si="2"/>
        <v>0</v>
      </c>
      <c r="V32" s="83">
        <f t="shared" si="3"/>
        <v>0</v>
      </c>
      <c r="W32" s="127">
        <v>0.05</v>
      </c>
    </row>
    <row r="33" spans="1:23" s="79" customFormat="1" ht="14.1" customHeight="1" x14ac:dyDescent="0.2">
      <c r="A33" s="100">
        <f t="shared" si="4"/>
        <v>15</v>
      </c>
      <c r="B33" s="100">
        <f t="shared" si="4"/>
        <v>1994</v>
      </c>
      <c r="C33" s="157">
        <v>0</v>
      </c>
      <c r="D33" s="94">
        <v>0.43999999761581399</v>
      </c>
      <c r="E33" s="95">
        <v>0.20700000226497703</v>
      </c>
      <c r="F33" s="95">
        <v>0.105700001120567</v>
      </c>
      <c r="G33" s="95">
        <v>6.8999998271465302E-2</v>
      </c>
      <c r="H33" s="95">
        <v>4.1200000792741803E-2</v>
      </c>
      <c r="I33" s="95">
        <v>9.9999997764825804E-3</v>
      </c>
      <c r="J33" s="95">
        <v>9.6000004559755308E-3</v>
      </c>
      <c r="K33" s="95">
        <v>4.8200000077485997E-2</v>
      </c>
      <c r="L33" s="95">
        <v>1.0200000368058701E-2</v>
      </c>
      <c r="M33" s="95">
        <v>2.0000000949949E-3</v>
      </c>
      <c r="N33" s="95">
        <v>5.7099999161437202E-2</v>
      </c>
      <c r="O33" s="129">
        <f t="shared" si="7"/>
        <v>1</v>
      </c>
      <c r="P33" s="88">
        <v>0</v>
      </c>
      <c r="Q33" s="89">
        <v>0</v>
      </c>
      <c r="R33" s="90">
        <v>0</v>
      </c>
      <c r="S33" s="83">
        <f t="shared" si="0"/>
        <v>0</v>
      </c>
      <c r="T33" s="97">
        <f t="shared" si="6"/>
        <v>0.17096000071614995</v>
      </c>
      <c r="U33" s="97">
        <f t="shared" si="2"/>
        <v>0</v>
      </c>
      <c r="V33" s="83">
        <f t="shared" si="3"/>
        <v>0</v>
      </c>
      <c r="W33" s="127">
        <v>0.05</v>
      </c>
    </row>
    <row r="34" spans="1:23" s="79" customFormat="1" ht="14.1" customHeight="1" x14ac:dyDescent="0.2">
      <c r="A34" s="100">
        <f t="shared" si="4"/>
        <v>16</v>
      </c>
      <c r="B34" s="100">
        <f t="shared" si="4"/>
        <v>1995</v>
      </c>
      <c r="C34" s="157">
        <v>0</v>
      </c>
      <c r="D34" s="94">
        <v>0.43999999761581399</v>
      </c>
      <c r="E34" s="95">
        <v>0.20849999785423298</v>
      </c>
      <c r="F34" s="95">
        <v>0.10580000281333901</v>
      </c>
      <c r="G34" s="95">
        <v>6.9499999284744304E-2</v>
      </c>
      <c r="H34" s="95">
        <v>3.8100000470876701E-2</v>
      </c>
      <c r="I34" s="95">
        <v>9.9999997764825804E-3</v>
      </c>
      <c r="J34" s="95">
        <v>9.8000001162290608E-3</v>
      </c>
      <c r="K34" s="95">
        <v>4.9100000411272E-2</v>
      </c>
      <c r="L34" s="95">
        <v>1.0099999606609299E-2</v>
      </c>
      <c r="M34" s="95">
        <v>2.0000000949949E-3</v>
      </c>
      <c r="N34" s="95">
        <v>5.7100001955405197E-2</v>
      </c>
      <c r="O34" s="129">
        <f t="shared" si="7"/>
        <v>1</v>
      </c>
      <c r="P34" s="88">
        <v>0</v>
      </c>
      <c r="Q34" s="89">
        <v>0</v>
      </c>
      <c r="R34" s="90">
        <v>0</v>
      </c>
      <c r="S34" s="83">
        <f t="shared" si="0"/>
        <v>0</v>
      </c>
      <c r="T34" s="97">
        <f t="shared" si="6"/>
        <v>0.17197999898344282</v>
      </c>
      <c r="U34" s="97">
        <f t="shared" si="2"/>
        <v>0</v>
      </c>
      <c r="V34" s="83">
        <f t="shared" si="3"/>
        <v>0</v>
      </c>
      <c r="W34" s="127">
        <v>0.05</v>
      </c>
    </row>
    <row r="35" spans="1:23" s="79" customFormat="1" ht="14.1" customHeight="1" x14ac:dyDescent="0.2">
      <c r="A35" s="100">
        <f t="shared" si="4"/>
        <v>17</v>
      </c>
      <c r="B35" s="100">
        <f t="shared" si="4"/>
        <v>1996</v>
      </c>
      <c r="C35" s="157">
        <v>0</v>
      </c>
      <c r="D35" s="94">
        <v>0.43999999761581399</v>
      </c>
      <c r="E35" s="95">
        <v>0.20999999344348899</v>
      </c>
      <c r="F35" s="95">
        <v>0.10580000281333901</v>
      </c>
      <c r="G35" s="95">
        <v>7.000000029802321E-2</v>
      </c>
      <c r="H35" s="95">
        <v>3.5000000149011605E-2</v>
      </c>
      <c r="I35" s="95">
        <v>9.9999997764825804E-3</v>
      </c>
      <c r="J35" s="95">
        <v>9.9999997764825804E-3</v>
      </c>
      <c r="K35" s="95">
        <v>5.0000000745058101E-2</v>
      </c>
      <c r="L35" s="95">
        <v>9.9999997764825804E-3</v>
      </c>
      <c r="M35" s="95">
        <v>2.0000000949949E-3</v>
      </c>
      <c r="N35" s="95">
        <v>5.7200005510822501E-2</v>
      </c>
      <c r="O35" s="129">
        <f t="shared" si="7"/>
        <v>1</v>
      </c>
      <c r="P35" s="88">
        <v>0</v>
      </c>
      <c r="Q35" s="89">
        <v>0</v>
      </c>
      <c r="R35" s="90">
        <v>0</v>
      </c>
      <c r="S35" s="83">
        <f t="shared" si="0"/>
        <v>0</v>
      </c>
      <c r="T35" s="97">
        <f t="shared" si="6"/>
        <v>0.1729999972507357</v>
      </c>
      <c r="U35" s="97">
        <f t="shared" si="2"/>
        <v>0</v>
      </c>
      <c r="V35" s="83">
        <f t="shared" si="3"/>
        <v>0</v>
      </c>
      <c r="W35" s="127">
        <v>0.05</v>
      </c>
    </row>
    <row r="36" spans="1:23" s="79" customFormat="1" ht="14.1" customHeight="1" x14ac:dyDescent="0.2">
      <c r="A36" s="100">
        <f t="shared" si="4"/>
        <v>18</v>
      </c>
      <c r="B36" s="100">
        <f t="shared" si="4"/>
        <v>1997</v>
      </c>
      <c r="C36" s="157">
        <v>0</v>
      </c>
      <c r="D36" s="94">
        <v>0.43999999761581399</v>
      </c>
      <c r="E36" s="95">
        <v>0.211999997496605</v>
      </c>
      <c r="F36" s="95">
        <v>0.10589999705553101</v>
      </c>
      <c r="G36" s="95">
        <v>6.8999998271465302E-2</v>
      </c>
      <c r="H36" s="95">
        <v>3.4299999475479105E-2</v>
      </c>
      <c r="I36" s="95">
        <v>6.8000000901520304E-3</v>
      </c>
      <c r="J36" s="95">
        <v>9.6000004559755308E-3</v>
      </c>
      <c r="K36" s="95">
        <v>4.8099998384714099E-2</v>
      </c>
      <c r="L36" s="95">
        <v>1.0099999606609299E-2</v>
      </c>
      <c r="M36" s="95">
        <v>2.0000000949949E-3</v>
      </c>
      <c r="N36" s="95">
        <v>6.2200011452659701E-2</v>
      </c>
      <c r="O36" s="129">
        <f t="shared" si="7"/>
        <v>1</v>
      </c>
      <c r="P36" s="88">
        <v>0</v>
      </c>
      <c r="Q36" s="89">
        <v>0</v>
      </c>
      <c r="R36" s="90">
        <v>0</v>
      </c>
      <c r="S36" s="83">
        <f t="shared" si="0"/>
        <v>0</v>
      </c>
      <c r="T36" s="97">
        <f t="shared" si="6"/>
        <v>0.1729199981316924</v>
      </c>
      <c r="U36" s="97">
        <f t="shared" si="2"/>
        <v>0</v>
      </c>
      <c r="V36" s="83">
        <f t="shared" si="3"/>
        <v>0</v>
      </c>
      <c r="W36" s="127">
        <v>0.05</v>
      </c>
    </row>
    <row r="37" spans="1:23" s="79" customFormat="1" ht="14.1" customHeight="1" x14ac:dyDescent="0.2">
      <c r="A37" s="100">
        <f t="shared" si="4"/>
        <v>19</v>
      </c>
      <c r="B37" s="100">
        <f t="shared" si="4"/>
        <v>1998</v>
      </c>
      <c r="C37" s="157">
        <v>0</v>
      </c>
      <c r="D37" s="94">
        <v>0.44240000000000002</v>
      </c>
      <c r="E37" s="95">
        <v>0.20629999999999998</v>
      </c>
      <c r="F37" s="95">
        <v>0.1085</v>
      </c>
      <c r="G37" s="95">
        <v>6.7500000000000004E-2</v>
      </c>
      <c r="H37" s="95">
        <v>3.39E-2</v>
      </c>
      <c r="I37" s="95">
        <v>6.7000000000000002E-3</v>
      </c>
      <c r="J37" s="95">
        <v>1.0400000000000001E-2</v>
      </c>
      <c r="K37" s="95">
        <v>5.2600000000000001E-2</v>
      </c>
      <c r="L37" s="95">
        <v>9.300000000000001E-3</v>
      </c>
      <c r="M37" s="95">
        <v>1.8E-3</v>
      </c>
      <c r="N37" s="95">
        <v>6.0499999999999998E-2</v>
      </c>
      <c r="O37" s="129">
        <f t="shared" si="7"/>
        <v>0.99990000000000012</v>
      </c>
      <c r="P37" s="88">
        <v>0</v>
      </c>
      <c r="Q37" s="89">
        <v>0</v>
      </c>
      <c r="R37" s="90">
        <v>0</v>
      </c>
      <c r="S37" s="83">
        <f t="shared" si="0"/>
        <v>0</v>
      </c>
      <c r="T37" s="97">
        <f t="shared" si="6"/>
        <v>0.17303999999999997</v>
      </c>
      <c r="U37" s="97">
        <f t="shared" si="2"/>
        <v>0</v>
      </c>
      <c r="V37" s="83">
        <f t="shared" si="3"/>
        <v>0</v>
      </c>
      <c r="W37" s="127">
        <v>0.05</v>
      </c>
    </row>
    <row r="38" spans="1:23" s="79" customFormat="1" ht="14.1" customHeight="1" x14ac:dyDescent="0.2">
      <c r="A38" s="100">
        <f t="shared" si="4"/>
        <v>20</v>
      </c>
      <c r="B38" s="100">
        <f t="shared" si="4"/>
        <v>1999</v>
      </c>
      <c r="C38" s="157">
        <v>0</v>
      </c>
      <c r="D38" s="94">
        <v>0.44490000000000002</v>
      </c>
      <c r="E38" s="95">
        <v>0.20070000000000002</v>
      </c>
      <c r="F38" s="95">
        <v>0.11109999999999999</v>
      </c>
      <c r="G38" s="95">
        <v>6.6000000000000003E-2</v>
      </c>
      <c r="H38" s="95">
        <v>3.3399999999999999E-2</v>
      </c>
      <c r="I38" s="95">
        <v>6.6000000000000008E-3</v>
      </c>
      <c r="J38" s="95">
        <v>1.1200000000000002E-2</v>
      </c>
      <c r="K38" s="95">
        <v>5.7000000000000002E-2</v>
      </c>
      <c r="L38" s="95">
        <v>8.5000000000000006E-3</v>
      </c>
      <c r="M38" s="95">
        <v>1.7000000000000001E-3</v>
      </c>
      <c r="N38" s="95">
        <v>5.8799999999999998E-2</v>
      </c>
      <c r="O38" s="129">
        <f t="shared" si="7"/>
        <v>0.99990000000000001</v>
      </c>
      <c r="P38" s="88">
        <v>0</v>
      </c>
      <c r="Q38" s="89">
        <v>0</v>
      </c>
      <c r="R38" s="90">
        <v>0</v>
      </c>
      <c r="S38" s="83">
        <f t="shared" si="0"/>
        <v>0</v>
      </c>
      <c r="T38" s="97">
        <f t="shared" si="6"/>
        <v>0.17317500000000002</v>
      </c>
      <c r="U38" s="97">
        <f t="shared" si="2"/>
        <v>0</v>
      </c>
      <c r="V38" s="83">
        <f t="shared" si="3"/>
        <v>0</v>
      </c>
      <c r="W38" s="127">
        <v>0.05</v>
      </c>
    </row>
    <row r="39" spans="1:23" s="79" customFormat="1" ht="14.1" customHeight="1" x14ac:dyDescent="0.2">
      <c r="A39" s="100">
        <f t="shared" si="4"/>
        <v>21</v>
      </c>
      <c r="B39" s="100">
        <f t="shared" si="4"/>
        <v>2000</v>
      </c>
      <c r="C39" s="157">
        <v>0</v>
      </c>
      <c r="D39" s="94">
        <v>0.44729999999999998</v>
      </c>
      <c r="E39" s="95">
        <v>0.19500000000000001</v>
      </c>
      <c r="F39" s="95">
        <v>0.1137</v>
      </c>
      <c r="G39" s="95">
        <v>6.4500000000000002E-2</v>
      </c>
      <c r="H39" s="95">
        <v>3.3000000000000002E-2</v>
      </c>
      <c r="I39" s="95">
        <v>6.5000000000000006E-3</v>
      </c>
      <c r="J39" s="95">
        <v>1.21E-2</v>
      </c>
      <c r="K39" s="95">
        <v>6.1500000000000006E-2</v>
      </c>
      <c r="L39" s="95">
        <v>7.8000000000000005E-3</v>
      </c>
      <c r="M39" s="95">
        <v>1.5E-3</v>
      </c>
      <c r="N39" s="95">
        <v>5.7099999999999998E-2</v>
      </c>
      <c r="O39" s="129">
        <f t="shared" si="7"/>
        <v>1</v>
      </c>
      <c r="P39" s="88">
        <v>0</v>
      </c>
      <c r="Q39" s="89">
        <v>0</v>
      </c>
      <c r="R39" s="90">
        <v>0</v>
      </c>
      <c r="S39" s="83">
        <f t="shared" si="0"/>
        <v>0</v>
      </c>
      <c r="T39" s="97">
        <f t="shared" si="6"/>
        <v>0.17332500000000001</v>
      </c>
      <c r="U39" s="97">
        <f t="shared" si="2"/>
        <v>0</v>
      </c>
      <c r="V39" s="83">
        <f t="shared" si="3"/>
        <v>0</v>
      </c>
      <c r="W39" s="127">
        <v>0.05</v>
      </c>
    </row>
    <row r="40" spans="1:23" s="79" customFormat="1" ht="14.1" customHeight="1" x14ac:dyDescent="0.2">
      <c r="A40" s="100">
        <f t="shared" si="4"/>
        <v>22</v>
      </c>
      <c r="B40" s="100">
        <f t="shared" si="4"/>
        <v>2001</v>
      </c>
      <c r="C40" s="157">
        <v>0</v>
      </c>
      <c r="D40" s="94">
        <v>0.44979999999999998</v>
      </c>
      <c r="E40" s="95">
        <v>0.18940000000000001</v>
      </c>
      <c r="F40" s="95">
        <v>0.1162</v>
      </c>
      <c r="G40" s="95">
        <v>6.3E-2</v>
      </c>
      <c r="H40" s="95">
        <v>3.2500000000000001E-2</v>
      </c>
      <c r="I40" s="95">
        <v>6.5000000000000006E-3</v>
      </c>
      <c r="J40" s="95">
        <v>1.29E-2</v>
      </c>
      <c r="K40" s="95">
        <v>6.6000000000000003E-2</v>
      </c>
      <c r="L40" s="95">
        <v>6.9999999999999993E-3</v>
      </c>
      <c r="M40" s="95">
        <v>1.4000000000000002E-3</v>
      </c>
      <c r="N40" s="95">
        <v>5.5400000000000005E-2</v>
      </c>
      <c r="O40" s="129">
        <f t="shared" si="7"/>
        <v>1.0000999999999998</v>
      </c>
      <c r="P40" s="88">
        <v>0</v>
      </c>
      <c r="Q40" s="89">
        <v>0</v>
      </c>
      <c r="R40" s="90">
        <v>0</v>
      </c>
      <c r="S40" s="83">
        <f t="shared" si="0"/>
        <v>0</v>
      </c>
      <c r="T40" s="97">
        <f t="shared" si="6"/>
        <v>0.17350000000000002</v>
      </c>
      <c r="U40" s="97">
        <f t="shared" si="2"/>
        <v>0</v>
      </c>
      <c r="V40" s="83">
        <f t="shared" si="3"/>
        <v>0</v>
      </c>
      <c r="W40" s="127">
        <v>0.05</v>
      </c>
    </row>
    <row r="41" spans="1:23" s="79" customFormat="1" ht="14.1" customHeight="1" x14ac:dyDescent="0.2">
      <c r="A41" s="100">
        <f t="shared" si="4"/>
        <v>23</v>
      </c>
      <c r="B41" s="100">
        <f t="shared" si="4"/>
        <v>2002</v>
      </c>
      <c r="C41" s="157">
        <v>0</v>
      </c>
      <c r="D41" s="94">
        <v>0.45219999999999999</v>
      </c>
      <c r="E41" s="95">
        <v>0.1837</v>
      </c>
      <c r="F41" s="95">
        <v>0.11880000000000002</v>
      </c>
      <c r="G41" s="95">
        <v>6.1500000000000006E-2</v>
      </c>
      <c r="H41" s="95">
        <v>3.2100000000000004E-2</v>
      </c>
      <c r="I41" s="95">
        <v>6.4000000000000003E-3</v>
      </c>
      <c r="J41" s="95">
        <v>1.3700000000000002E-2</v>
      </c>
      <c r="K41" s="95">
        <v>7.0499999999999993E-2</v>
      </c>
      <c r="L41" s="95">
        <v>6.1999999999999998E-3</v>
      </c>
      <c r="M41" s="95">
        <v>1.1999999999999999E-3</v>
      </c>
      <c r="N41" s="95">
        <v>5.3700000000000005E-2</v>
      </c>
      <c r="O41" s="129">
        <f t="shared" si="7"/>
        <v>1</v>
      </c>
      <c r="P41" s="88">
        <v>0</v>
      </c>
      <c r="Q41" s="89">
        <v>0</v>
      </c>
      <c r="R41" s="90">
        <v>0</v>
      </c>
      <c r="S41" s="83">
        <f t="shared" si="0"/>
        <v>0</v>
      </c>
      <c r="T41" s="97">
        <f t="shared" si="6"/>
        <v>0.17362000000000002</v>
      </c>
      <c r="U41" s="97">
        <f t="shared" si="2"/>
        <v>0</v>
      </c>
      <c r="V41" s="83">
        <f t="shared" si="3"/>
        <v>0</v>
      </c>
      <c r="W41" s="127">
        <v>0.05</v>
      </c>
    </row>
    <row r="42" spans="1:23" s="79" customFormat="1" ht="14.1" customHeight="1" x14ac:dyDescent="0.2">
      <c r="A42" s="100">
        <f t="shared" si="4"/>
        <v>24</v>
      </c>
      <c r="B42" s="100">
        <f t="shared" si="4"/>
        <v>2003</v>
      </c>
      <c r="C42" s="157">
        <v>0</v>
      </c>
      <c r="D42" s="94">
        <v>0.45469999999999999</v>
      </c>
      <c r="E42" s="95">
        <v>0.17809999999999998</v>
      </c>
      <c r="F42" s="95">
        <v>0.12140000000000001</v>
      </c>
      <c r="G42" s="95">
        <v>0.06</v>
      </c>
      <c r="H42" s="95">
        <v>3.1699999999999999E-2</v>
      </c>
      <c r="I42" s="95">
        <v>6.3E-3</v>
      </c>
      <c r="J42" s="95">
        <v>1.4499999999999999E-2</v>
      </c>
      <c r="K42" s="95">
        <v>7.4900000000000008E-2</v>
      </c>
      <c r="L42" s="95">
        <v>5.4000000000000003E-3</v>
      </c>
      <c r="M42" s="95">
        <v>1.1000000000000001E-3</v>
      </c>
      <c r="N42" s="95">
        <v>5.2000000000000005E-2</v>
      </c>
      <c r="O42" s="129">
        <f t="shared" si="7"/>
        <v>1.0000999999999998</v>
      </c>
      <c r="P42" s="88">
        <v>0</v>
      </c>
      <c r="Q42" s="89">
        <v>0</v>
      </c>
      <c r="R42" s="90">
        <v>0</v>
      </c>
      <c r="S42" s="83">
        <f t="shared" si="0"/>
        <v>0</v>
      </c>
      <c r="T42" s="97">
        <f t="shared" si="6"/>
        <v>0.17375499999999999</v>
      </c>
      <c r="U42" s="97">
        <f t="shared" si="2"/>
        <v>0</v>
      </c>
      <c r="V42" s="83">
        <f t="shared" si="3"/>
        <v>0</v>
      </c>
      <c r="W42" s="127">
        <v>0.05</v>
      </c>
    </row>
    <row r="43" spans="1:23" s="79" customFormat="1" ht="14.1" customHeight="1" x14ac:dyDescent="0.2">
      <c r="A43" s="100">
        <f t="shared" si="4"/>
        <v>25</v>
      </c>
      <c r="B43" s="100">
        <f t="shared" si="4"/>
        <v>2004</v>
      </c>
      <c r="C43" s="157">
        <v>0</v>
      </c>
      <c r="D43" s="94">
        <v>0.45710000000000001</v>
      </c>
      <c r="E43" s="95">
        <v>0.1724</v>
      </c>
      <c r="F43" s="95">
        <v>0.12400000000000001</v>
      </c>
      <c r="G43" s="95">
        <v>5.8499999999999996E-2</v>
      </c>
      <c r="H43" s="95">
        <v>3.1200000000000002E-2</v>
      </c>
      <c r="I43" s="95">
        <v>6.1999999999999998E-3</v>
      </c>
      <c r="J43" s="95">
        <v>1.5300000000000001E-2</v>
      </c>
      <c r="K43" s="95">
        <v>7.9400000000000012E-2</v>
      </c>
      <c r="L43" s="95">
        <v>4.7000000000000002E-3</v>
      </c>
      <c r="M43" s="95">
        <v>8.9999999999999998E-4</v>
      </c>
      <c r="N43" s="95">
        <v>5.0300000000000004E-2</v>
      </c>
      <c r="O43" s="129">
        <f t="shared" si="7"/>
        <v>1</v>
      </c>
      <c r="P43" s="88">
        <v>0</v>
      </c>
      <c r="Q43" s="89">
        <v>0</v>
      </c>
      <c r="R43" s="90">
        <v>0</v>
      </c>
      <c r="S43" s="83">
        <f t="shared" si="0"/>
        <v>0</v>
      </c>
      <c r="T43" s="97">
        <f t="shared" si="6"/>
        <v>0.173875</v>
      </c>
      <c r="U43" s="97">
        <f t="shared" si="2"/>
        <v>0</v>
      </c>
      <c r="V43" s="83">
        <f t="shared" si="3"/>
        <v>0</v>
      </c>
      <c r="W43" s="127">
        <v>0.05</v>
      </c>
    </row>
    <row r="44" spans="1:23" s="79" customFormat="1" ht="14.1" customHeight="1" x14ac:dyDescent="0.2">
      <c r="A44" s="100">
        <f t="shared" si="4"/>
        <v>26</v>
      </c>
      <c r="B44" s="100">
        <f t="shared" si="4"/>
        <v>2005</v>
      </c>
      <c r="C44" s="157">
        <v>0</v>
      </c>
      <c r="D44" s="94">
        <v>0.45950000000000002</v>
      </c>
      <c r="E44" s="95">
        <v>0.1668</v>
      </c>
      <c r="F44" s="95">
        <v>0.12659999999999999</v>
      </c>
      <c r="G44" s="95">
        <v>5.7000000000000002E-2</v>
      </c>
      <c r="H44" s="95">
        <v>3.0800000000000001E-2</v>
      </c>
      <c r="I44" s="95">
        <v>6.1000000000000004E-3</v>
      </c>
      <c r="J44" s="95">
        <v>1.6200000000000003E-2</v>
      </c>
      <c r="K44" s="95">
        <v>8.3900000000000002E-2</v>
      </c>
      <c r="L44" s="95">
        <v>3.9000000000000003E-3</v>
      </c>
      <c r="M44" s="95">
        <v>8.0000000000000004E-4</v>
      </c>
      <c r="N44" s="95">
        <v>4.8600000000000004E-2</v>
      </c>
      <c r="O44" s="129">
        <f t="shared" si="7"/>
        <v>1.0002000000000002</v>
      </c>
      <c r="P44" s="88">
        <v>0</v>
      </c>
      <c r="Q44" s="89">
        <v>0</v>
      </c>
      <c r="R44" s="90">
        <v>0</v>
      </c>
      <c r="S44" s="83">
        <f t="shared" si="0"/>
        <v>0</v>
      </c>
      <c r="T44" s="97">
        <f t="shared" si="6"/>
        <v>0.17406500000000005</v>
      </c>
      <c r="U44" s="97">
        <f t="shared" si="2"/>
        <v>0</v>
      </c>
      <c r="V44" s="83">
        <f t="shared" si="3"/>
        <v>0</v>
      </c>
      <c r="W44" s="127">
        <v>0.05</v>
      </c>
    </row>
    <row r="45" spans="1:23" s="79" customFormat="1" ht="14.1" customHeight="1" x14ac:dyDescent="0.2">
      <c r="A45" s="100">
        <f t="shared" si="4"/>
        <v>27</v>
      </c>
      <c r="B45" s="100">
        <f t="shared" si="4"/>
        <v>2006</v>
      </c>
      <c r="C45" s="157">
        <v>0</v>
      </c>
      <c r="D45" s="94">
        <v>0.46200000000000002</v>
      </c>
      <c r="E45" s="95">
        <v>0.16109999999999999</v>
      </c>
      <c r="F45" s="95">
        <v>0.12920000000000001</v>
      </c>
      <c r="G45" s="95">
        <v>5.5500000000000001E-2</v>
      </c>
      <c r="H45" s="95">
        <v>3.0299999999999997E-2</v>
      </c>
      <c r="I45" s="95">
        <v>6.0000000000000001E-3</v>
      </c>
      <c r="J45" s="95">
        <v>1.7000000000000001E-2</v>
      </c>
      <c r="K45" s="95">
        <v>8.8300000000000003E-2</v>
      </c>
      <c r="L45" s="95">
        <v>3.0999999999999999E-3</v>
      </c>
      <c r="M45" s="95">
        <v>5.9999999999999995E-4</v>
      </c>
      <c r="N45" s="95">
        <v>4.6900000000000004E-2</v>
      </c>
      <c r="O45" s="129">
        <f t="shared" si="7"/>
        <v>1</v>
      </c>
      <c r="P45" s="88">
        <v>0</v>
      </c>
      <c r="Q45" s="89">
        <v>0</v>
      </c>
      <c r="R45" s="90">
        <v>0</v>
      </c>
      <c r="S45" s="83">
        <f t="shared" si="0"/>
        <v>0</v>
      </c>
      <c r="T45" s="97">
        <f t="shared" si="6"/>
        <v>0.17416000000000004</v>
      </c>
      <c r="U45" s="97">
        <f t="shared" si="2"/>
        <v>0</v>
      </c>
      <c r="V45" s="83">
        <f t="shared" si="3"/>
        <v>0</v>
      </c>
      <c r="W45" s="127">
        <v>0.05</v>
      </c>
    </row>
    <row r="46" spans="1:23" s="79" customFormat="1" ht="14.1" customHeight="1" x14ac:dyDescent="0.2">
      <c r="A46" s="100">
        <f t="shared" si="4"/>
        <v>28</v>
      </c>
      <c r="B46" s="100">
        <f t="shared" si="4"/>
        <v>2007</v>
      </c>
      <c r="C46" s="157">
        <v>0</v>
      </c>
      <c r="D46" s="94">
        <v>0.46439999999999998</v>
      </c>
      <c r="E46" s="95">
        <v>0.1555</v>
      </c>
      <c r="F46" s="95">
        <v>0.13170000000000001</v>
      </c>
      <c r="G46" s="95">
        <v>5.4000000000000006E-2</v>
      </c>
      <c r="H46" s="95">
        <v>2.9900000000000003E-2</v>
      </c>
      <c r="I46" s="95">
        <v>5.8999999999999999E-3</v>
      </c>
      <c r="J46" s="95">
        <v>1.78E-2</v>
      </c>
      <c r="K46" s="95">
        <v>9.2799999999999994E-2</v>
      </c>
      <c r="L46" s="95">
        <v>2.3E-3</v>
      </c>
      <c r="M46" s="95">
        <v>5.0000000000000001E-4</v>
      </c>
      <c r="N46" s="95">
        <v>4.5199999999999997E-2</v>
      </c>
      <c r="O46" s="129">
        <f t="shared" si="7"/>
        <v>1</v>
      </c>
      <c r="P46" s="88">
        <v>0</v>
      </c>
      <c r="Q46" s="89">
        <v>0</v>
      </c>
      <c r="R46" s="90">
        <v>0</v>
      </c>
      <c r="S46" s="83">
        <f t="shared" si="0"/>
        <v>0</v>
      </c>
      <c r="T46" s="97">
        <f t="shared" si="6"/>
        <v>0.17431999999999997</v>
      </c>
      <c r="U46" s="97">
        <f t="shared" si="2"/>
        <v>0</v>
      </c>
      <c r="V46" s="83">
        <f t="shared" si="3"/>
        <v>0</v>
      </c>
      <c r="W46" s="127">
        <v>0.05</v>
      </c>
    </row>
    <row r="47" spans="1:23" s="79" customFormat="1" ht="14.1" customHeight="1" x14ac:dyDescent="0.2">
      <c r="A47" s="100">
        <f t="shared" si="4"/>
        <v>29</v>
      </c>
      <c r="B47" s="100">
        <f t="shared" si="4"/>
        <v>2008</v>
      </c>
      <c r="C47" s="157">
        <v>0</v>
      </c>
      <c r="D47" s="94">
        <v>0.46689999999999998</v>
      </c>
      <c r="E47" s="95">
        <v>0.14980000000000002</v>
      </c>
      <c r="F47" s="95">
        <v>0.1343</v>
      </c>
      <c r="G47" s="95">
        <v>5.2499999999999998E-2</v>
      </c>
      <c r="H47" s="95">
        <v>2.9399999999999999E-2</v>
      </c>
      <c r="I47" s="95">
        <v>5.7999999999999996E-3</v>
      </c>
      <c r="J47" s="95">
        <v>1.8600000000000002E-2</v>
      </c>
      <c r="K47" s="95">
        <v>9.7300000000000011E-2</v>
      </c>
      <c r="L47" s="95">
        <v>1.6000000000000001E-3</v>
      </c>
      <c r="M47" s="95">
        <v>2.9999999999999997E-4</v>
      </c>
      <c r="N47" s="95">
        <v>4.3499999999999997E-2</v>
      </c>
      <c r="O47" s="129">
        <f t="shared" si="7"/>
        <v>1</v>
      </c>
      <c r="P47" s="88">
        <v>0</v>
      </c>
      <c r="Q47" s="89">
        <v>0</v>
      </c>
      <c r="R47" s="90">
        <v>0</v>
      </c>
      <c r="S47" s="83">
        <f t="shared" si="0"/>
        <v>0</v>
      </c>
      <c r="T47" s="97">
        <f t="shared" si="6"/>
        <v>0.17445500000000003</v>
      </c>
      <c r="U47" s="97">
        <f t="shared" si="2"/>
        <v>0</v>
      </c>
      <c r="V47" s="83">
        <f t="shared" si="3"/>
        <v>0</v>
      </c>
      <c r="W47" s="127">
        <v>0.05</v>
      </c>
    </row>
    <row r="48" spans="1:23" s="79" customFormat="1" ht="14.1" customHeight="1" x14ac:dyDescent="0.2">
      <c r="A48" s="100">
        <f t="shared" si="4"/>
        <v>30</v>
      </c>
      <c r="B48" s="100">
        <f t="shared" si="4"/>
        <v>2009</v>
      </c>
      <c r="C48" s="157">
        <v>0</v>
      </c>
      <c r="D48" s="94">
        <v>0.46929999999999999</v>
      </c>
      <c r="E48" s="95">
        <v>0.14419999999999999</v>
      </c>
      <c r="F48" s="95">
        <v>0.13689999999999999</v>
      </c>
      <c r="G48" s="95">
        <v>5.0999999999999997E-2</v>
      </c>
      <c r="H48" s="95">
        <v>2.8999999999999998E-2</v>
      </c>
      <c r="I48" s="95">
        <v>5.7999999999999996E-3</v>
      </c>
      <c r="J48" s="95">
        <v>1.9400000000000001E-2</v>
      </c>
      <c r="K48" s="95">
        <v>0.1018</v>
      </c>
      <c r="L48" s="95">
        <v>8.0000000000000004E-4</v>
      </c>
      <c r="M48" s="95">
        <v>2.0000000000000001E-4</v>
      </c>
      <c r="N48" s="95">
        <v>4.1799999999999997E-2</v>
      </c>
      <c r="O48" s="129">
        <f t="shared" si="7"/>
        <v>1.0002</v>
      </c>
      <c r="P48" s="88">
        <v>0</v>
      </c>
      <c r="Q48" s="89">
        <v>0</v>
      </c>
      <c r="R48" s="90">
        <v>0</v>
      </c>
      <c r="S48" s="83">
        <f t="shared" si="0"/>
        <v>0</v>
      </c>
      <c r="T48" s="97">
        <f t="shared" si="6"/>
        <v>0.17461500000000002</v>
      </c>
      <c r="U48" s="97">
        <f t="shared" si="2"/>
        <v>0</v>
      </c>
      <c r="V48" s="83">
        <f t="shared" si="3"/>
        <v>0</v>
      </c>
      <c r="W48" s="127">
        <v>0.05</v>
      </c>
    </row>
    <row r="49" spans="1:23" s="79" customFormat="1" ht="14.1" customHeight="1" x14ac:dyDescent="0.2">
      <c r="A49" s="100">
        <f t="shared" si="4"/>
        <v>31</v>
      </c>
      <c r="B49" s="100">
        <f t="shared" si="4"/>
        <v>2010</v>
      </c>
      <c r="C49" s="157">
        <v>0</v>
      </c>
      <c r="D49" s="94">
        <v>0.4718</v>
      </c>
      <c r="E49" s="95">
        <v>0.13850000000000001</v>
      </c>
      <c r="F49" s="95">
        <v>0.13949999999999999</v>
      </c>
      <c r="G49" s="95">
        <v>4.9500000000000002E-2</v>
      </c>
      <c r="H49" s="95">
        <v>2.86E-2</v>
      </c>
      <c r="I49" s="95">
        <v>5.6999999999999993E-3</v>
      </c>
      <c r="J49" s="95">
        <v>2.0199999999999999E-2</v>
      </c>
      <c r="K49" s="95">
        <v>0.10619999999999999</v>
      </c>
      <c r="L49" s="95">
        <v>0</v>
      </c>
      <c r="M49" s="95">
        <v>0</v>
      </c>
      <c r="N49" s="95">
        <v>4.0099999999999997E-2</v>
      </c>
      <c r="O49" s="129">
        <f t="shared" si="7"/>
        <v>1.0001</v>
      </c>
      <c r="P49" s="88">
        <v>0</v>
      </c>
      <c r="Q49" s="89">
        <v>0</v>
      </c>
      <c r="R49" s="90">
        <v>0</v>
      </c>
      <c r="S49" s="83">
        <f t="shared" si="0"/>
        <v>0</v>
      </c>
      <c r="T49" s="97">
        <f t="shared" si="6"/>
        <v>0.17471000000000003</v>
      </c>
      <c r="U49" s="97">
        <f t="shared" si="2"/>
        <v>0</v>
      </c>
      <c r="V49" s="83">
        <f t="shared" si="3"/>
        <v>0</v>
      </c>
      <c r="W49" s="127">
        <v>0.05</v>
      </c>
    </row>
    <row r="50" spans="1:23" s="79" customFormat="1" ht="14.1" customHeight="1" x14ac:dyDescent="0.2">
      <c r="A50" s="100">
        <f t="shared" si="4"/>
        <v>32</v>
      </c>
      <c r="B50" s="100">
        <f t="shared" si="4"/>
        <v>2011</v>
      </c>
      <c r="C50" s="157">
        <v>0</v>
      </c>
      <c r="D50" s="94">
        <v>0.4718</v>
      </c>
      <c r="E50" s="95">
        <v>0.13850000000000001</v>
      </c>
      <c r="F50" s="95">
        <v>0.13949999999999999</v>
      </c>
      <c r="G50" s="95">
        <v>4.9500000000000002E-2</v>
      </c>
      <c r="H50" s="95">
        <v>2.86E-2</v>
      </c>
      <c r="I50" s="95">
        <v>5.6999999999999993E-3</v>
      </c>
      <c r="J50" s="95">
        <v>2.0199999999999999E-2</v>
      </c>
      <c r="K50" s="95">
        <v>0.10619999999999999</v>
      </c>
      <c r="L50" s="95">
        <v>0</v>
      </c>
      <c r="M50" s="95">
        <v>0</v>
      </c>
      <c r="N50" s="95">
        <v>4.0099999999999997E-2</v>
      </c>
      <c r="O50" s="129">
        <f t="shared" si="7"/>
        <v>1.0001</v>
      </c>
      <c r="P50" s="88">
        <v>0</v>
      </c>
      <c r="Q50" s="89">
        <v>0</v>
      </c>
      <c r="R50" s="90">
        <v>0</v>
      </c>
      <c r="S50" s="83">
        <f t="shared" si="0"/>
        <v>0</v>
      </c>
      <c r="T50" s="97">
        <f t="shared" si="6"/>
        <v>0.17471000000000003</v>
      </c>
      <c r="U50" s="97">
        <f t="shared" si="2"/>
        <v>0</v>
      </c>
      <c r="V50" s="83">
        <f t="shared" si="3"/>
        <v>0</v>
      </c>
      <c r="W50" s="127">
        <v>0.05</v>
      </c>
    </row>
    <row r="51" spans="1:23" s="79" customFormat="1" ht="14.1" customHeight="1" x14ac:dyDescent="0.2">
      <c r="A51" s="100">
        <f t="shared" si="4"/>
        <v>33</v>
      </c>
      <c r="B51" s="100">
        <f t="shared" si="4"/>
        <v>2012</v>
      </c>
      <c r="C51" s="157">
        <v>0</v>
      </c>
      <c r="D51" s="94">
        <v>0.4718</v>
      </c>
      <c r="E51" s="95">
        <v>0.13850000000000001</v>
      </c>
      <c r="F51" s="95">
        <v>0.13949999999999999</v>
      </c>
      <c r="G51" s="95">
        <v>4.9500000000000002E-2</v>
      </c>
      <c r="H51" s="95">
        <v>2.86E-2</v>
      </c>
      <c r="I51" s="95">
        <v>5.6999999999999993E-3</v>
      </c>
      <c r="J51" s="95">
        <v>2.0199999999999999E-2</v>
      </c>
      <c r="K51" s="95">
        <v>0.10619999999999999</v>
      </c>
      <c r="L51" s="95">
        <v>0</v>
      </c>
      <c r="M51" s="95">
        <v>0</v>
      </c>
      <c r="N51" s="95">
        <v>4.0099999999999997E-2</v>
      </c>
      <c r="O51" s="129">
        <f t="shared" si="7"/>
        <v>1.0001</v>
      </c>
      <c r="P51" s="88">
        <v>0</v>
      </c>
      <c r="Q51" s="89">
        <v>0</v>
      </c>
      <c r="R51" s="90">
        <v>0</v>
      </c>
      <c r="S51" s="83">
        <f t="shared" si="0"/>
        <v>0</v>
      </c>
      <c r="T51" s="97">
        <f t="shared" si="6"/>
        <v>0.17471000000000003</v>
      </c>
      <c r="U51" s="97">
        <f t="shared" si="2"/>
        <v>0</v>
      </c>
      <c r="V51" s="83">
        <f t="shared" si="3"/>
        <v>0</v>
      </c>
      <c r="W51" s="127">
        <v>0.05</v>
      </c>
    </row>
    <row r="52" spans="1:23" s="79" customFormat="1" ht="14.1" customHeight="1" x14ac:dyDescent="0.2">
      <c r="A52" s="100">
        <f t="shared" si="4"/>
        <v>34</v>
      </c>
      <c r="B52" s="100">
        <f t="shared" si="4"/>
        <v>2013</v>
      </c>
      <c r="C52" s="157">
        <v>0</v>
      </c>
      <c r="D52" s="94">
        <v>0.4718</v>
      </c>
      <c r="E52" s="95">
        <v>0.13850000000000001</v>
      </c>
      <c r="F52" s="95">
        <v>0.13949999999999999</v>
      </c>
      <c r="G52" s="95">
        <v>4.9500000000000002E-2</v>
      </c>
      <c r="H52" s="95">
        <v>2.86E-2</v>
      </c>
      <c r="I52" s="95">
        <v>5.6999999999999993E-3</v>
      </c>
      <c r="J52" s="95">
        <v>2.0199999999999999E-2</v>
      </c>
      <c r="K52" s="95">
        <v>0.10619999999999999</v>
      </c>
      <c r="L52" s="95">
        <v>0</v>
      </c>
      <c r="M52" s="95">
        <v>0</v>
      </c>
      <c r="N52" s="95">
        <v>4.0099999999999997E-2</v>
      </c>
      <c r="O52" s="129">
        <f t="shared" si="7"/>
        <v>1.0001</v>
      </c>
      <c r="P52" s="88">
        <v>0</v>
      </c>
      <c r="Q52" s="89">
        <v>0</v>
      </c>
      <c r="R52" s="90">
        <v>0</v>
      </c>
      <c r="S52" s="83">
        <f t="shared" si="0"/>
        <v>0</v>
      </c>
      <c r="T52" s="97">
        <f t="shared" si="6"/>
        <v>0.17471000000000003</v>
      </c>
      <c r="U52" s="97">
        <f t="shared" si="2"/>
        <v>0</v>
      </c>
      <c r="V52" s="83">
        <f t="shared" si="3"/>
        <v>0</v>
      </c>
      <c r="W52" s="127">
        <v>0.05</v>
      </c>
    </row>
    <row r="53" spans="1:23" s="79" customFormat="1" ht="14.1" customHeight="1" x14ac:dyDescent="0.2">
      <c r="A53" s="100">
        <f t="shared" si="4"/>
        <v>35</v>
      </c>
      <c r="B53" s="100">
        <f t="shared" si="4"/>
        <v>2014</v>
      </c>
      <c r="C53" s="157">
        <v>0</v>
      </c>
      <c r="D53" s="94">
        <v>0.4718</v>
      </c>
      <c r="E53" s="95">
        <v>0.13850000000000001</v>
      </c>
      <c r="F53" s="95">
        <v>0.13949999999999999</v>
      </c>
      <c r="G53" s="95">
        <v>4.9500000000000002E-2</v>
      </c>
      <c r="H53" s="95">
        <v>2.86E-2</v>
      </c>
      <c r="I53" s="95">
        <v>5.6999999999999993E-3</v>
      </c>
      <c r="J53" s="95">
        <v>2.0199999999999999E-2</v>
      </c>
      <c r="K53" s="95">
        <v>0.10619999999999999</v>
      </c>
      <c r="L53" s="95">
        <v>0</v>
      </c>
      <c r="M53" s="95">
        <v>0</v>
      </c>
      <c r="N53" s="95">
        <v>4.0099999999999997E-2</v>
      </c>
      <c r="O53" s="129">
        <f t="shared" si="7"/>
        <v>1.0001</v>
      </c>
      <c r="P53" s="88">
        <v>0</v>
      </c>
      <c r="Q53" s="89">
        <v>0</v>
      </c>
      <c r="R53" s="90">
        <v>0</v>
      </c>
      <c r="S53" s="83">
        <f t="shared" si="0"/>
        <v>0</v>
      </c>
      <c r="T53" s="97">
        <f t="shared" si="6"/>
        <v>0.17471000000000003</v>
      </c>
      <c r="U53" s="97">
        <f t="shared" si="2"/>
        <v>0</v>
      </c>
      <c r="V53" s="83">
        <f t="shared" si="3"/>
        <v>0</v>
      </c>
      <c r="W53" s="127">
        <v>0.05</v>
      </c>
    </row>
    <row r="54" spans="1:23" s="79" customFormat="1" ht="14.1" customHeight="1" x14ac:dyDescent="0.2">
      <c r="A54" s="100">
        <f t="shared" si="4"/>
        <v>36</v>
      </c>
      <c r="B54" s="100">
        <f t="shared" si="4"/>
        <v>2015</v>
      </c>
      <c r="C54" s="157">
        <v>0</v>
      </c>
      <c r="D54" s="94">
        <v>0.4718</v>
      </c>
      <c r="E54" s="95">
        <v>0.13850000000000001</v>
      </c>
      <c r="F54" s="95">
        <v>0.13949999999999999</v>
      </c>
      <c r="G54" s="95">
        <v>4.9500000000000002E-2</v>
      </c>
      <c r="H54" s="95">
        <v>2.86E-2</v>
      </c>
      <c r="I54" s="95">
        <v>5.6999999999999993E-3</v>
      </c>
      <c r="J54" s="95">
        <v>2.0199999999999999E-2</v>
      </c>
      <c r="K54" s="95">
        <v>0.10619999999999999</v>
      </c>
      <c r="L54" s="95">
        <v>0</v>
      </c>
      <c r="M54" s="95">
        <v>0</v>
      </c>
      <c r="N54" s="95">
        <v>4.0099999999999997E-2</v>
      </c>
      <c r="O54" s="129">
        <f t="shared" si="7"/>
        <v>1.0001</v>
      </c>
      <c r="P54" s="88">
        <v>0</v>
      </c>
      <c r="Q54" s="89">
        <v>0</v>
      </c>
      <c r="R54" s="90">
        <v>0</v>
      </c>
      <c r="S54" s="83">
        <f t="shared" si="0"/>
        <v>0</v>
      </c>
      <c r="T54" s="97">
        <f t="shared" si="6"/>
        <v>0.17471000000000003</v>
      </c>
      <c r="U54" s="97">
        <f t="shared" si="2"/>
        <v>0</v>
      </c>
      <c r="V54" s="83">
        <f t="shared" si="3"/>
        <v>0</v>
      </c>
      <c r="W54" s="127">
        <v>0.05</v>
      </c>
    </row>
    <row r="55" spans="1:23" s="79" customFormat="1" ht="14.1" customHeight="1" x14ac:dyDescent="0.2">
      <c r="A55" s="100">
        <f t="shared" si="4"/>
        <v>37</v>
      </c>
      <c r="B55" s="100">
        <f t="shared" si="4"/>
        <v>2016</v>
      </c>
      <c r="C55" s="157">
        <v>0</v>
      </c>
      <c r="D55" s="94">
        <v>0.4718</v>
      </c>
      <c r="E55" s="95">
        <v>0.13850000000000001</v>
      </c>
      <c r="F55" s="95">
        <v>0.13949999999999999</v>
      </c>
      <c r="G55" s="95">
        <v>4.9500000000000002E-2</v>
      </c>
      <c r="H55" s="95">
        <v>2.86E-2</v>
      </c>
      <c r="I55" s="95">
        <v>5.6999999999999993E-3</v>
      </c>
      <c r="J55" s="95">
        <v>2.0199999999999999E-2</v>
      </c>
      <c r="K55" s="95">
        <v>0.10619999999999999</v>
      </c>
      <c r="L55" s="95">
        <v>0</v>
      </c>
      <c r="M55" s="95">
        <v>0</v>
      </c>
      <c r="N55" s="95">
        <v>4.0099999999999997E-2</v>
      </c>
      <c r="O55" s="129">
        <f t="shared" si="7"/>
        <v>1.0001</v>
      </c>
      <c r="P55" s="88">
        <v>0</v>
      </c>
      <c r="Q55" s="89">
        <v>0</v>
      </c>
      <c r="R55" s="90">
        <v>0</v>
      </c>
      <c r="S55" s="83">
        <f t="shared" si="0"/>
        <v>0</v>
      </c>
      <c r="T55" s="97">
        <f t="shared" si="6"/>
        <v>0.17471000000000003</v>
      </c>
      <c r="U55" s="97">
        <f t="shared" si="2"/>
        <v>0</v>
      </c>
      <c r="V55" s="83">
        <f t="shared" si="3"/>
        <v>0</v>
      </c>
      <c r="W55" s="127">
        <v>0.05</v>
      </c>
    </row>
    <row r="56" spans="1:23" s="79" customFormat="1" ht="14.1" customHeight="1" x14ac:dyDescent="0.2">
      <c r="A56" s="100">
        <f t="shared" si="4"/>
        <v>38</v>
      </c>
      <c r="B56" s="100">
        <f t="shared" si="4"/>
        <v>2017</v>
      </c>
      <c r="C56" s="157">
        <v>0</v>
      </c>
      <c r="D56" s="94">
        <v>0.4718</v>
      </c>
      <c r="E56" s="95">
        <v>0.13850000000000001</v>
      </c>
      <c r="F56" s="95">
        <v>0.13949999999999999</v>
      </c>
      <c r="G56" s="95">
        <v>4.9500000000000002E-2</v>
      </c>
      <c r="H56" s="95">
        <v>2.86E-2</v>
      </c>
      <c r="I56" s="95">
        <v>5.6999999999999993E-3</v>
      </c>
      <c r="J56" s="95">
        <v>2.0199999999999999E-2</v>
      </c>
      <c r="K56" s="95">
        <v>0.10619999999999999</v>
      </c>
      <c r="L56" s="95">
        <v>0</v>
      </c>
      <c r="M56" s="95">
        <v>0</v>
      </c>
      <c r="N56" s="95">
        <v>4.0099999999999997E-2</v>
      </c>
      <c r="O56" s="129">
        <f t="shared" si="7"/>
        <v>1.0001</v>
      </c>
      <c r="P56" s="88">
        <v>0</v>
      </c>
      <c r="Q56" s="89">
        <v>0</v>
      </c>
      <c r="R56" s="90">
        <v>0</v>
      </c>
      <c r="S56" s="83">
        <f t="shared" si="0"/>
        <v>0</v>
      </c>
      <c r="T56" s="97">
        <f t="shared" si="6"/>
        <v>0.17471000000000003</v>
      </c>
      <c r="U56" s="97">
        <f t="shared" si="2"/>
        <v>0</v>
      </c>
      <c r="V56" s="83">
        <f t="shared" si="3"/>
        <v>0</v>
      </c>
      <c r="W56" s="127">
        <v>0.05</v>
      </c>
    </row>
    <row r="57" spans="1:23" s="79" customFormat="1" ht="14.1" customHeight="1" x14ac:dyDescent="0.2">
      <c r="A57" s="100">
        <f t="shared" si="4"/>
        <v>39</v>
      </c>
      <c r="B57" s="100">
        <f t="shared" si="4"/>
        <v>2018</v>
      </c>
      <c r="C57" s="157">
        <v>0</v>
      </c>
      <c r="D57" s="94">
        <v>0.4718</v>
      </c>
      <c r="E57" s="95">
        <v>0.13850000000000001</v>
      </c>
      <c r="F57" s="95">
        <v>0.13949999999999999</v>
      </c>
      <c r="G57" s="95">
        <v>4.9500000000000002E-2</v>
      </c>
      <c r="H57" s="95">
        <v>2.86E-2</v>
      </c>
      <c r="I57" s="95">
        <v>5.6999999999999993E-3</v>
      </c>
      <c r="J57" s="95">
        <v>2.0199999999999999E-2</v>
      </c>
      <c r="K57" s="95">
        <v>0.10619999999999999</v>
      </c>
      <c r="L57" s="95">
        <v>0</v>
      </c>
      <c r="M57" s="95">
        <v>0</v>
      </c>
      <c r="N57" s="95">
        <v>4.0099999999999997E-2</v>
      </c>
      <c r="O57" s="129">
        <f t="shared" si="7"/>
        <v>1.0001</v>
      </c>
      <c r="P57" s="88">
        <v>0</v>
      </c>
      <c r="Q57" s="89">
        <v>0</v>
      </c>
      <c r="R57" s="90">
        <v>0</v>
      </c>
      <c r="S57" s="83">
        <f t="shared" si="0"/>
        <v>0</v>
      </c>
      <c r="T57" s="97">
        <f t="shared" si="6"/>
        <v>0.17471000000000003</v>
      </c>
      <c r="U57" s="97">
        <f t="shared" si="2"/>
        <v>0</v>
      </c>
      <c r="V57" s="83">
        <f t="shared" si="3"/>
        <v>0</v>
      </c>
      <c r="W57" s="127">
        <v>0.05</v>
      </c>
    </row>
    <row r="58" spans="1:23" s="79" customFormat="1" ht="14.1" customHeight="1" x14ac:dyDescent="0.2">
      <c r="A58" s="100">
        <f t="shared" si="4"/>
        <v>40</v>
      </c>
      <c r="B58" s="100">
        <f t="shared" si="4"/>
        <v>2019</v>
      </c>
      <c r="C58" s="157">
        <v>0</v>
      </c>
      <c r="D58" s="94">
        <v>0.4718</v>
      </c>
      <c r="E58" s="95">
        <v>0.13850000000000001</v>
      </c>
      <c r="F58" s="95">
        <v>0.13949999999999999</v>
      </c>
      <c r="G58" s="95">
        <v>4.9500000000000002E-2</v>
      </c>
      <c r="H58" s="95">
        <v>2.86E-2</v>
      </c>
      <c r="I58" s="95">
        <v>5.6999999999999993E-3</v>
      </c>
      <c r="J58" s="95">
        <v>2.0199999999999999E-2</v>
      </c>
      <c r="K58" s="95">
        <v>0.10619999999999999</v>
      </c>
      <c r="L58" s="95">
        <v>0</v>
      </c>
      <c r="M58" s="95">
        <v>0</v>
      </c>
      <c r="N58" s="95">
        <v>4.0099999999999997E-2</v>
      </c>
      <c r="O58" s="129">
        <f t="shared" si="7"/>
        <v>1.0001</v>
      </c>
      <c r="P58" s="88">
        <v>0</v>
      </c>
      <c r="Q58" s="89">
        <v>0</v>
      </c>
      <c r="R58" s="90">
        <v>0</v>
      </c>
      <c r="S58" s="83">
        <f t="shared" si="0"/>
        <v>0</v>
      </c>
      <c r="T58" s="97">
        <f t="shared" si="6"/>
        <v>0.17471000000000003</v>
      </c>
      <c r="U58" s="97">
        <f t="shared" si="2"/>
        <v>0</v>
      </c>
      <c r="V58" s="83">
        <f t="shared" si="3"/>
        <v>0</v>
      </c>
      <c r="W58" s="127">
        <v>0.05</v>
      </c>
    </row>
    <row r="59" spans="1:23" s="79" customFormat="1" ht="14.1" customHeight="1" x14ac:dyDescent="0.2">
      <c r="A59" s="100">
        <f t="shared" si="4"/>
        <v>41</v>
      </c>
      <c r="B59" s="100">
        <f t="shared" si="4"/>
        <v>2020</v>
      </c>
      <c r="C59" s="157">
        <v>0</v>
      </c>
      <c r="D59" s="94">
        <v>0.4718</v>
      </c>
      <c r="E59" s="95">
        <v>0.13850000000000001</v>
      </c>
      <c r="F59" s="95">
        <v>0.13949999999999999</v>
      </c>
      <c r="G59" s="95">
        <v>4.9500000000000002E-2</v>
      </c>
      <c r="H59" s="95">
        <v>2.86E-2</v>
      </c>
      <c r="I59" s="95">
        <v>5.6999999999999993E-3</v>
      </c>
      <c r="J59" s="95">
        <v>2.0199999999999999E-2</v>
      </c>
      <c r="K59" s="95">
        <v>0.10619999999999999</v>
      </c>
      <c r="L59" s="95">
        <v>0</v>
      </c>
      <c r="M59" s="95">
        <v>0</v>
      </c>
      <c r="N59" s="95">
        <v>4.0099999999999997E-2</v>
      </c>
      <c r="O59" s="129">
        <f t="shared" si="7"/>
        <v>1.0001</v>
      </c>
      <c r="P59" s="88">
        <v>0</v>
      </c>
      <c r="Q59" s="89">
        <v>0</v>
      </c>
      <c r="R59" s="90">
        <v>0</v>
      </c>
      <c r="S59" s="83">
        <f t="shared" si="0"/>
        <v>0</v>
      </c>
      <c r="T59" s="97">
        <f t="shared" ref="T59:T65" si="8">((40*(E59+K59))+(15*D59)+(30*J59))/100</f>
        <v>0.17471000000000003</v>
      </c>
      <c r="U59" s="97">
        <f t="shared" si="2"/>
        <v>0</v>
      </c>
      <c r="V59" s="83">
        <f t="shared" si="3"/>
        <v>0</v>
      </c>
      <c r="W59" s="127">
        <v>0.05</v>
      </c>
    </row>
    <row r="60" spans="1:23" s="79" customFormat="1" ht="14.1" customHeight="1" x14ac:dyDescent="0.2">
      <c r="A60" s="100">
        <f t="shared" si="4"/>
        <v>42</v>
      </c>
      <c r="B60" s="100">
        <f t="shared" si="4"/>
        <v>2021</v>
      </c>
      <c r="C60" s="157">
        <v>0</v>
      </c>
      <c r="D60" s="94">
        <v>0.4718</v>
      </c>
      <c r="E60" s="95">
        <v>0.13850000000000001</v>
      </c>
      <c r="F60" s="95">
        <v>0.13949999999999999</v>
      </c>
      <c r="G60" s="95">
        <v>4.9500000000000002E-2</v>
      </c>
      <c r="H60" s="95">
        <v>2.86E-2</v>
      </c>
      <c r="I60" s="95">
        <v>5.6999999999999993E-3</v>
      </c>
      <c r="J60" s="95">
        <v>2.0199999999999999E-2</v>
      </c>
      <c r="K60" s="95">
        <v>0.10619999999999999</v>
      </c>
      <c r="L60" s="95">
        <v>0</v>
      </c>
      <c r="M60" s="95">
        <v>0</v>
      </c>
      <c r="N60" s="95">
        <v>4.0099999999999997E-2</v>
      </c>
      <c r="O60" s="129">
        <f t="shared" si="7"/>
        <v>1.0001</v>
      </c>
      <c r="P60" s="88">
        <v>0</v>
      </c>
      <c r="Q60" s="89">
        <v>0</v>
      </c>
      <c r="R60" s="90">
        <v>0</v>
      </c>
      <c r="S60" s="83">
        <f t="shared" si="0"/>
        <v>0</v>
      </c>
      <c r="T60" s="97">
        <f t="shared" si="8"/>
        <v>0.17471000000000003</v>
      </c>
      <c r="U60" s="97">
        <f t="shared" si="2"/>
        <v>0</v>
      </c>
      <c r="V60" s="83">
        <f t="shared" si="3"/>
        <v>0</v>
      </c>
      <c r="W60" s="127">
        <v>0.05</v>
      </c>
    </row>
    <row r="61" spans="1:23" s="79" customFormat="1" ht="14.1" customHeight="1" x14ac:dyDescent="0.2">
      <c r="A61" s="100">
        <f t="shared" si="4"/>
        <v>43</v>
      </c>
      <c r="B61" s="100">
        <f t="shared" si="4"/>
        <v>2022</v>
      </c>
      <c r="C61" s="157">
        <v>0</v>
      </c>
      <c r="D61" s="94">
        <v>0.4718</v>
      </c>
      <c r="E61" s="95">
        <v>0.13850000000000001</v>
      </c>
      <c r="F61" s="95">
        <v>0.13949999999999999</v>
      </c>
      <c r="G61" s="95">
        <v>4.9500000000000002E-2</v>
      </c>
      <c r="H61" s="95">
        <v>2.86E-2</v>
      </c>
      <c r="I61" s="95">
        <v>5.6999999999999993E-3</v>
      </c>
      <c r="J61" s="95">
        <v>2.0199999999999999E-2</v>
      </c>
      <c r="K61" s="95">
        <v>0.10619999999999999</v>
      </c>
      <c r="L61" s="95">
        <v>0</v>
      </c>
      <c r="M61" s="95">
        <v>0</v>
      </c>
      <c r="N61" s="95">
        <v>4.0099999999999997E-2</v>
      </c>
      <c r="O61" s="129">
        <f t="shared" si="7"/>
        <v>1.0001</v>
      </c>
      <c r="P61" s="88">
        <v>0</v>
      </c>
      <c r="Q61" s="89">
        <v>0</v>
      </c>
      <c r="R61" s="90">
        <v>0</v>
      </c>
      <c r="S61" s="83">
        <f t="shared" si="0"/>
        <v>0</v>
      </c>
      <c r="T61" s="97">
        <f t="shared" si="8"/>
        <v>0.17471000000000003</v>
      </c>
      <c r="U61" s="97">
        <f t="shared" si="2"/>
        <v>0</v>
      </c>
      <c r="V61" s="83">
        <f t="shared" si="3"/>
        <v>0</v>
      </c>
      <c r="W61" s="127">
        <v>0.05</v>
      </c>
    </row>
    <row r="62" spans="1:23" s="79" customFormat="1" ht="14.1" customHeight="1" x14ac:dyDescent="0.2">
      <c r="A62" s="100">
        <f t="shared" si="4"/>
        <v>44</v>
      </c>
      <c r="B62" s="100">
        <f t="shared" si="4"/>
        <v>2023</v>
      </c>
      <c r="C62" s="157">
        <v>0</v>
      </c>
      <c r="D62" s="94">
        <v>0.4718</v>
      </c>
      <c r="E62" s="95">
        <v>0.13850000000000001</v>
      </c>
      <c r="F62" s="95">
        <v>0.13949999999999999</v>
      </c>
      <c r="G62" s="95">
        <v>4.9500000000000002E-2</v>
      </c>
      <c r="H62" s="95">
        <v>2.86E-2</v>
      </c>
      <c r="I62" s="95">
        <v>5.6999999999999993E-3</v>
      </c>
      <c r="J62" s="95">
        <v>2.0199999999999999E-2</v>
      </c>
      <c r="K62" s="95">
        <v>0.10619999999999999</v>
      </c>
      <c r="L62" s="95">
        <v>0</v>
      </c>
      <c r="M62" s="95">
        <v>0</v>
      </c>
      <c r="N62" s="95">
        <v>4.0099999999999997E-2</v>
      </c>
      <c r="O62" s="129">
        <f t="shared" si="7"/>
        <v>1.0001</v>
      </c>
      <c r="P62" s="88">
        <v>0</v>
      </c>
      <c r="Q62" s="89">
        <v>0</v>
      </c>
      <c r="R62" s="90">
        <v>0</v>
      </c>
      <c r="S62" s="83">
        <f t="shared" si="0"/>
        <v>0</v>
      </c>
      <c r="T62" s="97">
        <f t="shared" si="8"/>
        <v>0.17471000000000003</v>
      </c>
      <c r="U62" s="97">
        <f t="shared" si="2"/>
        <v>0</v>
      </c>
      <c r="V62" s="83">
        <f t="shared" si="3"/>
        <v>0</v>
      </c>
      <c r="W62" s="127">
        <v>0.05</v>
      </c>
    </row>
    <row r="63" spans="1:23" s="79" customFormat="1" ht="14.1" customHeight="1" x14ac:dyDescent="0.2">
      <c r="A63" s="101">
        <f t="shared" si="4"/>
        <v>45</v>
      </c>
      <c r="B63" s="101">
        <f t="shared" si="4"/>
        <v>2024</v>
      </c>
      <c r="C63" s="158">
        <v>0</v>
      </c>
      <c r="D63" s="94">
        <v>0.4718</v>
      </c>
      <c r="E63" s="95">
        <v>0.13850000000000001</v>
      </c>
      <c r="F63" s="95">
        <v>0.13949999999999999</v>
      </c>
      <c r="G63" s="95">
        <v>4.9500000000000002E-2</v>
      </c>
      <c r="H63" s="95">
        <v>2.86E-2</v>
      </c>
      <c r="I63" s="95">
        <v>5.6999999999999993E-3</v>
      </c>
      <c r="J63" s="95">
        <v>2.0199999999999999E-2</v>
      </c>
      <c r="K63" s="95">
        <v>0.10619999999999999</v>
      </c>
      <c r="L63" s="95">
        <v>0</v>
      </c>
      <c r="M63" s="95">
        <v>0</v>
      </c>
      <c r="N63" s="95">
        <v>4.0099999999999997E-2</v>
      </c>
      <c r="O63" s="130">
        <f t="shared" si="7"/>
        <v>1.0001</v>
      </c>
      <c r="P63" s="91">
        <v>0</v>
      </c>
      <c r="Q63" s="92">
        <v>0</v>
      </c>
      <c r="R63" s="93">
        <v>0</v>
      </c>
      <c r="S63" s="84">
        <f t="shared" si="0"/>
        <v>0</v>
      </c>
      <c r="T63" s="98">
        <f t="shared" si="8"/>
        <v>0.17471000000000003</v>
      </c>
      <c r="U63" s="98">
        <f t="shared" si="2"/>
        <v>0</v>
      </c>
      <c r="V63" s="84">
        <f t="shared" si="3"/>
        <v>0</v>
      </c>
      <c r="W63" s="128">
        <v>0.05</v>
      </c>
    </row>
    <row r="64" spans="1:23" s="79" customFormat="1" ht="14.1" customHeight="1" x14ac:dyDescent="0.2">
      <c r="A64" s="101">
        <f t="shared" si="4"/>
        <v>46</v>
      </c>
      <c r="B64" s="101">
        <f t="shared" si="4"/>
        <v>2025</v>
      </c>
      <c r="C64" s="158">
        <v>0</v>
      </c>
      <c r="D64" s="94">
        <v>0.4718</v>
      </c>
      <c r="E64" s="95">
        <v>0.13850000000000001</v>
      </c>
      <c r="F64" s="95">
        <v>0.13949999999999999</v>
      </c>
      <c r="G64" s="95">
        <v>4.9500000000000002E-2</v>
      </c>
      <c r="H64" s="95">
        <v>2.86E-2</v>
      </c>
      <c r="I64" s="95">
        <v>5.6999999999999993E-3</v>
      </c>
      <c r="J64" s="95">
        <v>2.0199999999999999E-2</v>
      </c>
      <c r="K64" s="95">
        <v>0.10619999999999999</v>
      </c>
      <c r="L64" s="95">
        <v>0</v>
      </c>
      <c r="M64" s="95">
        <v>0</v>
      </c>
      <c r="N64" s="95">
        <v>4.0099999999999997E-2</v>
      </c>
      <c r="O64" s="130">
        <f t="shared" si="7"/>
        <v>1.0001</v>
      </c>
      <c r="P64" s="91">
        <v>0</v>
      </c>
      <c r="Q64" s="92">
        <v>0</v>
      </c>
      <c r="R64" s="93">
        <v>0</v>
      </c>
      <c r="S64" s="84">
        <f t="shared" si="0"/>
        <v>0</v>
      </c>
      <c r="T64" s="98">
        <f t="shared" si="8"/>
        <v>0.17471000000000003</v>
      </c>
      <c r="U64" s="98">
        <f t="shared" si="2"/>
        <v>0</v>
      </c>
      <c r="V64" s="84">
        <f t="shared" si="3"/>
        <v>0</v>
      </c>
      <c r="W64" s="128">
        <v>0.05</v>
      </c>
    </row>
    <row r="65" spans="1:54" s="79" customFormat="1" ht="14.1" customHeight="1" x14ac:dyDescent="0.2">
      <c r="A65" s="101">
        <f t="shared" si="4"/>
        <v>47</v>
      </c>
      <c r="B65" s="101">
        <f t="shared" si="4"/>
        <v>2026</v>
      </c>
      <c r="C65" s="158">
        <v>0</v>
      </c>
      <c r="D65" s="94">
        <v>0.4718</v>
      </c>
      <c r="E65" s="95">
        <v>0.13850000000000001</v>
      </c>
      <c r="F65" s="95">
        <v>0.13949999999999999</v>
      </c>
      <c r="G65" s="95">
        <v>4.9500000000000002E-2</v>
      </c>
      <c r="H65" s="95">
        <v>2.86E-2</v>
      </c>
      <c r="I65" s="95">
        <v>5.6999999999999993E-3</v>
      </c>
      <c r="J65" s="95">
        <v>2.0199999999999999E-2</v>
      </c>
      <c r="K65" s="95">
        <v>0.10619999999999999</v>
      </c>
      <c r="L65" s="95">
        <v>0</v>
      </c>
      <c r="M65" s="95">
        <v>0</v>
      </c>
      <c r="N65" s="95">
        <v>4.0099999999999997E-2</v>
      </c>
      <c r="O65" s="130">
        <f t="shared" si="7"/>
        <v>1.0001</v>
      </c>
      <c r="P65" s="91">
        <v>0</v>
      </c>
      <c r="Q65" s="92">
        <v>0</v>
      </c>
      <c r="R65" s="93">
        <v>0</v>
      </c>
      <c r="S65" s="84">
        <f t="shared" si="0"/>
        <v>0</v>
      </c>
      <c r="T65" s="98">
        <f t="shared" si="8"/>
        <v>0.17471000000000003</v>
      </c>
      <c r="U65" s="98">
        <f t="shared" si="2"/>
        <v>0</v>
      </c>
      <c r="V65" s="84">
        <f t="shared" si="3"/>
        <v>0</v>
      </c>
      <c r="W65" s="128">
        <v>0.05</v>
      </c>
    </row>
    <row r="66" spans="1:54" s="79" customFormat="1" ht="14.1" customHeight="1" x14ac:dyDescent="0.2">
      <c r="A66" s="101">
        <f t="shared" ref="A66:B69" si="9">A65+1</f>
        <v>48</v>
      </c>
      <c r="B66" s="101">
        <f t="shared" si="9"/>
        <v>2027</v>
      </c>
      <c r="C66" s="158">
        <v>0</v>
      </c>
      <c r="D66" s="94">
        <v>0.4718</v>
      </c>
      <c r="E66" s="95">
        <v>0.13850000000000001</v>
      </c>
      <c r="F66" s="95">
        <v>0.13949999999999999</v>
      </c>
      <c r="G66" s="95">
        <v>4.9500000000000002E-2</v>
      </c>
      <c r="H66" s="95">
        <v>2.86E-2</v>
      </c>
      <c r="I66" s="95">
        <v>5.6999999999999993E-3</v>
      </c>
      <c r="J66" s="95">
        <v>2.0199999999999999E-2</v>
      </c>
      <c r="K66" s="95">
        <v>0.10619999999999999</v>
      </c>
      <c r="L66" s="95">
        <v>0</v>
      </c>
      <c r="M66" s="95">
        <v>0</v>
      </c>
      <c r="N66" s="95">
        <v>4.0099999999999997E-2</v>
      </c>
      <c r="O66" s="130">
        <f t="shared" si="7"/>
        <v>1.0001</v>
      </c>
      <c r="P66" s="91">
        <v>0</v>
      </c>
      <c r="Q66" s="92">
        <v>0</v>
      </c>
      <c r="R66" s="93">
        <v>0</v>
      </c>
      <c r="S66" s="84">
        <f>C66+P66+Q66+R66</f>
        <v>0</v>
      </c>
      <c r="T66" s="98">
        <f>((40*(E66+K66))+(15*D66)+(30*J66))/100</f>
        <v>0.17471000000000003</v>
      </c>
      <c r="U66" s="98">
        <f>IF(S66=0,0,((C66*T66)+(P66*0.2)+(Q66*0.175)+(R66*0.04))/S66)</f>
        <v>0</v>
      </c>
      <c r="V66" s="84">
        <f>(S66*1*U66*0.55*0.5*16/12)</f>
        <v>0</v>
      </c>
      <c r="W66" s="128">
        <v>0.05</v>
      </c>
    </row>
    <row r="67" spans="1:54" s="79" customFormat="1" ht="14.1" customHeight="1" x14ac:dyDescent="0.2">
      <c r="A67" s="101">
        <f t="shared" si="9"/>
        <v>49</v>
      </c>
      <c r="B67" s="101">
        <f t="shared" si="9"/>
        <v>2028</v>
      </c>
      <c r="C67" s="158">
        <v>0</v>
      </c>
      <c r="D67" s="94">
        <v>0.4718</v>
      </c>
      <c r="E67" s="95">
        <v>0.13850000000000001</v>
      </c>
      <c r="F67" s="95">
        <v>0.13949999999999999</v>
      </c>
      <c r="G67" s="95">
        <v>4.9500000000000002E-2</v>
      </c>
      <c r="H67" s="95">
        <v>2.86E-2</v>
      </c>
      <c r="I67" s="95">
        <v>5.6999999999999993E-3</v>
      </c>
      <c r="J67" s="95">
        <v>2.0199999999999999E-2</v>
      </c>
      <c r="K67" s="95">
        <v>0.10619999999999999</v>
      </c>
      <c r="L67" s="95">
        <v>0</v>
      </c>
      <c r="M67" s="95">
        <v>0</v>
      </c>
      <c r="N67" s="95">
        <v>4.0099999999999997E-2</v>
      </c>
      <c r="O67" s="130">
        <f t="shared" si="7"/>
        <v>1.0001</v>
      </c>
      <c r="P67" s="91">
        <v>0</v>
      </c>
      <c r="Q67" s="92">
        <v>0</v>
      </c>
      <c r="R67" s="93">
        <v>0</v>
      </c>
      <c r="S67" s="84">
        <f>C67+P67+Q67+R67</f>
        <v>0</v>
      </c>
      <c r="T67" s="98">
        <f>((40*(E67+K67))+(15*D67)+(30*J67))/100</f>
        <v>0.17471000000000003</v>
      </c>
      <c r="U67" s="98">
        <f>IF(S67=0,0,((C67*T67)+(P67*0.2)+(Q67*0.175)+(R67*0.04))/S67)</f>
        <v>0</v>
      </c>
      <c r="V67" s="84">
        <f>(S67*1*U67*0.55*0.5*16/12)</f>
        <v>0</v>
      </c>
      <c r="W67" s="128">
        <v>0.05</v>
      </c>
    </row>
    <row r="68" spans="1:54" s="79" customFormat="1" ht="14.1" customHeight="1" x14ac:dyDescent="0.2">
      <c r="A68" s="101">
        <f t="shared" si="9"/>
        <v>50</v>
      </c>
      <c r="B68" s="101">
        <f t="shared" si="9"/>
        <v>2029</v>
      </c>
      <c r="C68" s="158">
        <v>0</v>
      </c>
      <c r="D68" s="94">
        <v>0.4718</v>
      </c>
      <c r="E68" s="95">
        <v>0.13850000000000001</v>
      </c>
      <c r="F68" s="95">
        <v>0.13949999999999999</v>
      </c>
      <c r="G68" s="95">
        <v>4.9500000000000002E-2</v>
      </c>
      <c r="H68" s="95">
        <v>2.86E-2</v>
      </c>
      <c r="I68" s="95">
        <v>5.6999999999999993E-3</v>
      </c>
      <c r="J68" s="95">
        <v>2.0199999999999999E-2</v>
      </c>
      <c r="K68" s="95">
        <v>0.10619999999999999</v>
      </c>
      <c r="L68" s="95">
        <v>0</v>
      </c>
      <c r="M68" s="95">
        <v>0</v>
      </c>
      <c r="N68" s="95">
        <v>4.0099999999999997E-2</v>
      </c>
      <c r="O68" s="130">
        <f t="shared" si="7"/>
        <v>1.0001</v>
      </c>
      <c r="P68" s="91">
        <v>0</v>
      </c>
      <c r="Q68" s="92">
        <v>0</v>
      </c>
      <c r="R68" s="93">
        <v>0</v>
      </c>
      <c r="S68" s="84">
        <f>C68+P68+Q68+R68</f>
        <v>0</v>
      </c>
      <c r="T68" s="98">
        <f>((40*(E68+K68))+(15*D68)+(30*J68))/100</f>
        <v>0.17471000000000003</v>
      </c>
      <c r="U68" s="98">
        <f>IF(S68=0,0,((C68*T68)+(P68*0.2)+(Q68*0.175)+(R68*0.04))/S68)</f>
        <v>0</v>
      </c>
      <c r="V68" s="84">
        <f>(S68*1*U68*0.55*0.5*16/12)</f>
        <v>0</v>
      </c>
      <c r="W68" s="128">
        <v>0.05</v>
      </c>
    </row>
    <row r="69" spans="1:54" s="79" customFormat="1" ht="14.1" customHeight="1" thickBot="1" x14ac:dyDescent="0.25">
      <c r="A69" s="189">
        <f t="shared" si="9"/>
        <v>51</v>
      </c>
      <c r="B69" s="189">
        <f t="shared" si="9"/>
        <v>2030</v>
      </c>
      <c r="C69" s="190">
        <v>0</v>
      </c>
      <c r="D69" s="218">
        <v>0.4718</v>
      </c>
      <c r="E69" s="219">
        <v>0.13850000000000001</v>
      </c>
      <c r="F69" s="219">
        <v>0.13949999999999999</v>
      </c>
      <c r="G69" s="219">
        <v>4.9500000000000002E-2</v>
      </c>
      <c r="H69" s="219">
        <v>2.86E-2</v>
      </c>
      <c r="I69" s="219">
        <v>5.6999999999999993E-3</v>
      </c>
      <c r="J69" s="219">
        <v>2.0199999999999999E-2</v>
      </c>
      <c r="K69" s="219">
        <v>0.10619999999999999</v>
      </c>
      <c r="L69" s="219">
        <v>0</v>
      </c>
      <c r="M69" s="219">
        <v>0</v>
      </c>
      <c r="N69" s="219">
        <v>4.0099999999999997E-2</v>
      </c>
      <c r="O69" s="191">
        <f t="shared" si="7"/>
        <v>1.0001</v>
      </c>
      <c r="P69" s="192">
        <v>0</v>
      </c>
      <c r="Q69" s="193">
        <v>0</v>
      </c>
      <c r="R69" s="194">
        <v>0</v>
      </c>
      <c r="S69" s="195">
        <f>C69+P69+Q69+R69</f>
        <v>0</v>
      </c>
      <c r="T69" s="196">
        <f>((40*(E69+K69))+(15*D69)+(30*J69))/100</f>
        <v>0.17471000000000003</v>
      </c>
      <c r="U69" s="196">
        <f>IF(S69=0,0,((C69*T69)+(P69*0.2)+(Q69*0.175)+(R69*0.04))/S69)</f>
        <v>0</v>
      </c>
      <c r="V69" s="195">
        <f>(S69*1*U69*0.55*0.5*16/12)</f>
        <v>0</v>
      </c>
      <c r="W69" s="197">
        <v>0.05</v>
      </c>
    </row>
    <row r="70" spans="1:54" s="79" customFormat="1" ht="14.1" customHeight="1" x14ac:dyDescent="0.2">
      <c r="C70" s="80"/>
      <c r="D70" s="80"/>
      <c r="E70" s="81"/>
      <c r="F70" s="81"/>
      <c r="G70" s="81"/>
      <c r="H70" s="81"/>
      <c r="I70" s="81"/>
      <c r="J70" s="81"/>
      <c r="K70" s="81"/>
      <c r="L70" s="81"/>
      <c r="M70" s="81"/>
      <c r="N70" s="81"/>
      <c r="O70" s="81"/>
      <c r="P70" s="80"/>
      <c r="Q70" s="81"/>
      <c r="R70" s="81"/>
      <c r="S70" s="81"/>
    </row>
    <row r="71" spans="1:54" x14ac:dyDescent="0.2">
      <c r="A71" s="12"/>
      <c r="B71" s="12"/>
      <c r="C71" s="12"/>
      <c r="D71" s="12"/>
      <c r="E71" s="12"/>
      <c r="F71" s="12"/>
      <c r="G71" s="12"/>
      <c r="H71" s="12"/>
      <c r="I71" s="12"/>
      <c r="J71" s="12"/>
      <c r="K71" s="12"/>
      <c r="L71" s="12"/>
      <c r="M71" s="12"/>
      <c r="N71" s="12"/>
      <c r="O71" s="12"/>
      <c r="P71" s="12"/>
      <c r="Q71" s="12"/>
    </row>
    <row r="72" spans="1:54" ht="15.75" x14ac:dyDescent="0.25">
      <c r="A72" s="103" t="s">
        <v>86</v>
      </c>
      <c r="B72" s="103"/>
      <c r="C72" s="22"/>
      <c r="D72" s="22"/>
      <c r="E72" s="22"/>
      <c r="F72" s="23"/>
      <c r="G72" s="23"/>
      <c r="H72" s="22"/>
      <c r="I72" s="24"/>
      <c r="J72" s="22"/>
      <c r="K72" s="12"/>
      <c r="L72" s="12"/>
      <c r="M72" s="12"/>
      <c r="N72" s="12"/>
      <c r="O72" s="12"/>
      <c r="P72" s="12"/>
      <c r="Q72" s="12"/>
    </row>
    <row r="73" spans="1:54" ht="13.5" thickBot="1" x14ac:dyDescent="0.25">
      <c r="A73" s="12"/>
      <c r="B73" s="12"/>
      <c r="C73" s="22"/>
      <c r="D73" s="22"/>
      <c r="E73" s="22"/>
      <c r="F73" s="23"/>
      <c r="G73" s="23"/>
      <c r="H73" s="22"/>
      <c r="I73" s="24"/>
      <c r="J73" s="22"/>
      <c r="K73" s="12"/>
      <c r="L73" s="12"/>
      <c r="M73" s="12"/>
      <c r="N73" s="12"/>
      <c r="O73" s="12"/>
      <c r="P73" s="12"/>
      <c r="Q73" s="12"/>
    </row>
    <row r="74" spans="1:54" ht="26.25" thickBot="1" x14ac:dyDescent="0.25">
      <c r="A74" s="12"/>
      <c r="B74" s="12"/>
      <c r="C74" s="75">
        <v>1980</v>
      </c>
      <c r="D74" s="75">
        <v>1981</v>
      </c>
      <c r="E74" s="75">
        <v>1982</v>
      </c>
      <c r="F74" s="75">
        <v>1983</v>
      </c>
      <c r="G74" s="75">
        <v>1984</v>
      </c>
      <c r="H74" s="75">
        <v>1985</v>
      </c>
      <c r="I74" s="75">
        <v>1986</v>
      </c>
      <c r="J74" s="75">
        <v>1987</v>
      </c>
      <c r="K74" s="75">
        <v>1988</v>
      </c>
      <c r="L74" s="75">
        <v>1989</v>
      </c>
      <c r="M74" s="75">
        <v>1990</v>
      </c>
      <c r="N74" s="75">
        <v>1991</v>
      </c>
      <c r="O74" s="75">
        <v>1992</v>
      </c>
      <c r="P74" s="75">
        <v>1993</v>
      </c>
      <c r="Q74" s="75">
        <v>1994</v>
      </c>
      <c r="R74" s="75">
        <v>1995</v>
      </c>
      <c r="S74" s="75">
        <v>1996</v>
      </c>
      <c r="T74" s="75">
        <v>1997</v>
      </c>
      <c r="U74" s="75">
        <v>1998</v>
      </c>
      <c r="V74" s="75">
        <v>1999</v>
      </c>
      <c r="W74" s="75">
        <v>2000</v>
      </c>
      <c r="X74" s="75">
        <v>2001</v>
      </c>
      <c r="Y74" s="75">
        <v>2002</v>
      </c>
      <c r="Z74" s="75">
        <v>2003</v>
      </c>
      <c r="AA74" s="75">
        <v>2004</v>
      </c>
      <c r="AB74" s="75">
        <v>2005</v>
      </c>
      <c r="AC74" s="75">
        <v>2006</v>
      </c>
      <c r="AD74" s="75">
        <v>2007</v>
      </c>
      <c r="AE74" s="75">
        <v>2008</v>
      </c>
      <c r="AF74" s="75">
        <v>2009</v>
      </c>
      <c r="AG74" s="75">
        <v>2010</v>
      </c>
      <c r="AH74" s="75">
        <v>2011</v>
      </c>
      <c r="AI74" s="75">
        <v>2012</v>
      </c>
      <c r="AJ74" s="75">
        <v>2013</v>
      </c>
      <c r="AK74" s="75">
        <v>2014</v>
      </c>
      <c r="AL74" s="75">
        <v>2015</v>
      </c>
      <c r="AM74" s="75">
        <v>2016</v>
      </c>
      <c r="AN74" s="75">
        <v>2017</v>
      </c>
      <c r="AO74" s="75">
        <v>2018</v>
      </c>
      <c r="AP74" s="75">
        <v>2019</v>
      </c>
      <c r="AQ74" s="75">
        <v>2020</v>
      </c>
      <c r="AR74" s="75">
        <v>2021</v>
      </c>
      <c r="AS74" s="75">
        <v>2022</v>
      </c>
      <c r="AT74" s="75">
        <v>2023</v>
      </c>
      <c r="AU74" s="75">
        <v>2024</v>
      </c>
      <c r="AV74" s="75">
        <v>2025</v>
      </c>
      <c r="AW74" s="75">
        <v>2026</v>
      </c>
      <c r="AX74" s="75">
        <v>2027</v>
      </c>
      <c r="AY74" s="75">
        <v>2028</v>
      </c>
      <c r="AZ74" s="75">
        <v>2029</v>
      </c>
      <c r="BA74" s="75">
        <v>2030</v>
      </c>
      <c r="BB74" s="76" t="s">
        <v>82</v>
      </c>
    </row>
    <row r="75" spans="1:54" x14ac:dyDescent="0.2">
      <c r="A75" s="99">
        <v>1</v>
      </c>
      <c r="B75" s="99">
        <v>1980</v>
      </c>
      <c r="C75" s="109">
        <f t="shared" ref="C75:C106" si="10">V$19*(EXP(-W19*($A75-1))-EXP(-W19*($A75)))</f>
        <v>0</v>
      </c>
      <c r="D75" s="110"/>
      <c r="E75" s="110"/>
      <c r="F75" s="110"/>
      <c r="G75" s="110"/>
      <c r="H75" s="110"/>
      <c r="I75" s="124"/>
      <c r="J75" s="125"/>
      <c r="K75" s="110"/>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98"/>
      <c r="AX75" s="111"/>
      <c r="AY75" s="111"/>
      <c r="AZ75" s="111"/>
      <c r="BA75" s="112"/>
      <c r="BB75" s="113">
        <f>SUM(C75:BA75)</f>
        <v>0</v>
      </c>
    </row>
    <row r="76" spans="1:54" x14ac:dyDescent="0.2">
      <c r="A76" s="100">
        <f>A75+1</f>
        <v>2</v>
      </c>
      <c r="B76" s="100">
        <f>B75+1</f>
        <v>1981</v>
      </c>
      <c r="C76" s="114">
        <f t="shared" si="10"/>
        <v>0</v>
      </c>
      <c r="D76" s="115">
        <f t="shared" ref="D76:D107" si="11">V$20*(EXP(-W20*($A75-1))-EXP(-W20*($A75)))</f>
        <v>0</v>
      </c>
      <c r="E76" s="115"/>
      <c r="F76" s="115"/>
      <c r="G76" s="115"/>
      <c r="H76" s="115"/>
      <c r="I76" s="115"/>
      <c r="J76" s="115"/>
      <c r="K76" s="115"/>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99"/>
      <c r="AX76" s="116"/>
      <c r="AY76" s="116"/>
      <c r="AZ76" s="116"/>
      <c r="BA76" s="117"/>
      <c r="BB76" s="118">
        <f t="shared" ref="BB76:BB125" si="12">SUM(C76:BA76)</f>
        <v>0</v>
      </c>
    </row>
    <row r="77" spans="1:54" x14ac:dyDescent="0.2">
      <c r="A77" s="100">
        <f t="shared" ref="A77:B121" si="13">A76+1</f>
        <v>3</v>
      </c>
      <c r="B77" s="100">
        <f t="shared" si="13"/>
        <v>1982</v>
      </c>
      <c r="C77" s="114">
        <f t="shared" si="10"/>
        <v>0</v>
      </c>
      <c r="D77" s="115">
        <f t="shared" si="11"/>
        <v>0</v>
      </c>
      <c r="E77" s="115">
        <f t="shared" ref="E77:E108" si="14">V$21*(EXP(-W21*($A75-1))-EXP(-W21*($A75)))</f>
        <v>0</v>
      </c>
      <c r="F77" s="115"/>
      <c r="G77" s="115"/>
      <c r="H77" s="115"/>
      <c r="I77" s="115"/>
      <c r="J77" s="115"/>
      <c r="K77" s="115"/>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99"/>
      <c r="AX77" s="116"/>
      <c r="AY77" s="116"/>
      <c r="AZ77" s="116"/>
      <c r="BA77" s="117"/>
      <c r="BB77" s="118">
        <f t="shared" si="12"/>
        <v>0</v>
      </c>
    </row>
    <row r="78" spans="1:54" x14ac:dyDescent="0.2">
      <c r="A78" s="100">
        <f t="shared" si="13"/>
        <v>4</v>
      </c>
      <c r="B78" s="100">
        <f t="shared" si="13"/>
        <v>1983</v>
      </c>
      <c r="C78" s="114">
        <f t="shared" si="10"/>
        <v>0</v>
      </c>
      <c r="D78" s="115">
        <f t="shared" si="11"/>
        <v>0</v>
      </c>
      <c r="E78" s="115">
        <f t="shared" si="14"/>
        <v>0</v>
      </c>
      <c r="F78" s="115">
        <f t="shared" ref="F78:F125" si="15">V$22*(EXP(-W22*($A75-1))-EXP(-W22*($A75)))</f>
        <v>0</v>
      </c>
      <c r="G78" s="115"/>
      <c r="H78" s="115"/>
      <c r="I78" s="115"/>
      <c r="J78" s="115"/>
      <c r="K78" s="115"/>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99"/>
      <c r="AX78" s="116"/>
      <c r="AY78" s="116"/>
      <c r="AZ78" s="116"/>
      <c r="BA78" s="117"/>
      <c r="BB78" s="118">
        <f t="shared" si="12"/>
        <v>0</v>
      </c>
    </row>
    <row r="79" spans="1:54" x14ac:dyDescent="0.2">
      <c r="A79" s="100">
        <f t="shared" si="13"/>
        <v>5</v>
      </c>
      <c r="B79" s="100">
        <f t="shared" si="13"/>
        <v>1984</v>
      </c>
      <c r="C79" s="114">
        <f t="shared" si="10"/>
        <v>0</v>
      </c>
      <c r="D79" s="115">
        <f t="shared" si="11"/>
        <v>0</v>
      </c>
      <c r="E79" s="115">
        <f t="shared" si="14"/>
        <v>0</v>
      </c>
      <c r="F79" s="115">
        <f t="shared" si="15"/>
        <v>0</v>
      </c>
      <c r="G79" s="115">
        <f t="shared" ref="G79:G125" si="16">V$23*(EXP(-W23*($A75-1))-EXP(-W23*($A75)))</f>
        <v>0</v>
      </c>
      <c r="H79" s="115"/>
      <c r="I79" s="115"/>
      <c r="J79" s="115"/>
      <c r="K79" s="115"/>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99"/>
      <c r="AX79" s="116"/>
      <c r="AY79" s="116"/>
      <c r="AZ79" s="116"/>
      <c r="BA79" s="117"/>
      <c r="BB79" s="118">
        <f t="shared" si="12"/>
        <v>0</v>
      </c>
    </row>
    <row r="80" spans="1:54" x14ac:dyDescent="0.2">
      <c r="A80" s="100">
        <f t="shared" si="13"/>
        <v>6</v>
      </c>
      <c r="B80" s="100">
        <f t="shared" si="13"/>
        <v>1985</v>
      </c>
      <c r="C80" s="114">
        <f t="shared" si="10"/>
        <v>0</v>
      </c>
      <c r="D80" s="115">
        <f t="shared" si="11"/>
        <v>0</v>
      </c>
      <c r="E80" s="115">
        <f t="shared" si="14"/>
        <v>0</v>
      </c>
      <c r="F80" s="115">
        <f t="shared" si="15"/>
        <v>0</v>
      </c>
      <c r="G80" s="115">
        <f t="shared" si="16"/>
        <v>0</v>
      </c>
      <c r="H80" s="115">
        <f t="shared" ref="H80:H125" si="17">V$24*(EXP(-W24*($A75-1))-EXP(-W24*($A75)))</f>
        <v>0</v>
      </c>
      <c r="I80" s="115"/>
      <c r="J80" s="115"/>
      <c r="K80" s="1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99"/>
      <c r="AX80" s="116"/>
      <c r="AY80" s="116"/>
      <c r="AZ80" s="116"/>
      <c r="BA80" s="117"/>
      <c r="BB80" s="118">
        <f t="shared" si="12"/>
        <v>0</v>
      </c>
    </row>
    <row r="81" spans="1:54" x14ac:dyDescent="0.2">
      <c r="A81" s="100">
        <f t="shared" si="13"/>
        <v>7</v>
      </c>
      <c r="B81" s="100">
        <f t="shared" si="13"/>
        <v>1986</v>
      </c>
      <c r="C81" s="114">
        <f t="shared" si="10"/>
        <v>0</v>
      </c>
      <c r="D81" s="115">
        <f t="shared" si="11"/>
        <v>0</v>
      </c>
      <c r="E81" s="115">
        <f t="shared" si="14"/>
        <v>0</v>
      </c>
      <c r="F81" s="115">
        <f t="shared" si="15"/>
        <v>0</v>
      </c>
      <c r="G81" s="115">
        <f t="shared" si="16"/>
        <v>0</v>
      </c>
      <c r="H81" s="115">
        <f t="shared" si="17"/>
        <v>0</v>
      </c>
      <c r="I81" s="115">
        <f t="shared" ref="I81:I125" si="18">V$25*(EXP(-W25*($A75-1))-EXP(-W25*($A75)))</f>
        <v>0</v>
      </c>
      <c r="J81" s="115"/>
      <c r="K81" s="1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99"/>
      <c r="AX81" s="116"/>
      <c r="AY81" s="116"/>
      <c r="AZ81" s="116"/>
      <c r="BA81" s="117"/>
      <c r="BB81" s="118">
        <f t="shared" si="12"/>
        <v>0</v>
      </c>
    </row>
    <row r="82" spans="1:54" x14ac:dyDescent="0.2">
      <c r="A82" s="100">
        <f t="shared" si="13"/>
        <v>8</v>
      </c>
      <c r="B82" s="100">
        <f t="shared" si="13"/>
        <v>1987</v>
      </c>
      <c r="C82" s="114">
        <f t="shared" si="10"/>
        <v>0</v>
      </c>
      <c r="D82" s="115">
        <f t="shared" si="11"/>
        <v>0</v>
      </c>
      <c r="E82" s="115">
        <f t="shared" si="14"/>
        <v>0</v>
      </c>
      <c r="F82" s="115">
        <f t="shared" si="15"/>
        <v>0</v>
      </c>
      <c r="G82" s="115">
        <f t="shared" si="16"/>
        <v>0</v>
      </c>
      <c r="H82" s="115">
        <f t="shared" si="17"/>
        <v>0</v>
      </c>
      <c r="I82" s="115">
        <f t="shared" si="18"/>
        <v>0</v>
      </c>
      <c r="J82" s="115">
        <f t="shared" ref="J82:J125" si="19">V$26*(EXP(-W26*($A75-1))-EXP(-W26*($A75)))</f>
        <v>0</v>
      </c>
      <c r="K82" s="1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99"/>
      <c r="AX82" s="116"/>
      <c r="AY82" s="116"/>
      <c r="AZ82" s="116"/>
      <c r="BA82" s="117"/>
      <c r="BB82" s="118">
        <f t="shared" si="12"/>
        <v>0</v>
      </c>
    </row>
    <row r="83" spans="1:54" x14ac:dyDescent="0.2">
      <c r="A83" s="100">
        <f t="shared" si="13"/>
        <v>9</v>
      </c>
      <c r="B83" s="100">
        <f t="shared" si="13"/>
        <v>1988</v>
      </c>
      <c r="C83" s="114">
        <f t="shared" si="10"/>
        <v>0</v>
      </c>
      <c r="D83" s="115">
        <f t="shared" si="11"/>
        <v>0</v>
      </c>
      <c r="E83" s="115">
        <f t="shared" si="14"/>
        <v>0</v>
      </c>
      <c r="F83" s="115">
        <f t="shared" si="15"/>
        <v>0</v>
      </c>
      <c r="G83" s="115">
        <f t="shared" si="16"/>
        <v>0</v>
      </c>
      <c r="H83" s="115">
        <f t="shared" si="17"/>
        <v>0</v>
      </c>
      <c r="I83" s="115">
        <f t="shared" si="18"/>
        <v>0</v>
      </c>
      <c r="J83" s="115">
        <f t="shared" si="19"/>
        <v>0</v>
      </c>
      <c r="K83" s="115">
        <f t="shared" ref="K83:K125" si="20">V$27*(EXP(-W27*($A75-1))-EXP(-W27*($A75)))</f>
        <v>0</v>
      </c>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99"/>
      <c r="AX83" s="116"/>
      <c r="AY83" s="116"/>
      <c r="AZ83" s="116"/>
      <c r="BA83" s="117"/>
      <c r="BB83" s="118">
        <f t="shared" si="12"/>
        <v>0</v>
      </c>
    </row>
    <row r="84" spans="1:54" x14ac:dyDescent="0.2">
      <c r="A84" s="100">
        <f t="shared" si="13"/>
        <v>10</v>
      </c>
      <c r="B84" s="100">
        <f t="shared" si="13"/>
        <v>1989</v>
      </c>
      <c r="C84" s="114">
        <f t="shared" si="10"/>
        <v>0</v>
      </c>
      <c r="D84" s="115">
        <f t="shared" si="11"/>
        <v>0</v>
      </c>
      <c r="E84" s="115">
        <f t="shared" si="14"/>
        <v>0</v>
      </c>
      <c r="F84" s="115">
        <f t="shared" si="15"/>
        <v>0</v>
      </c>
      <c r="G84" s="115">
        <f t="shared" si="16"/>
        <v>0</v>
      </c>
      <c r="H84" s="115">
        <f t="shared" si="17"/>
        <v>0</v>
      </c>
      <c r="I84" s="115">
        <f t="shared" si="18"/>
        <v>0</v>
      </c>
      <c r="J84" s="115">
        <f t="shared" si="19"/>
        <v>0</v>
      </c>
      <c r="K84" s="115">
        <f t="shared" si="20"/>
        <v>0</v>
      </c>
      <c r="L84" s="115">
        <f t="shared" ref="L84:L125" si="21">V$28*(EXP(-W28*($A75-1))-EXP(-W28*($A75)))</f>
        <v>0</v>
      </c>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99"/>
      <c r="AX84" s="116"/>
      <c r="AY84" s="116"/>
      <c r="AZ84" s="116"/>
      <c r="BA84" s="117"/>
      <c r="BB84" s="118">
        <f t="shared" si="12"/>
        <v>0</v>
      </c>
    </row>
    <row r="85" spans="1:54" x14ac:dyDescent="0.2">
      <c r="A85" s="100">
        <f t="shared" si="13"/>
        <v>11</v>
      </c>
      <c r="B85" s="100">
        <f t="shared" si="13"/>
        <v>1990</v>
      </c>
      <c r="C85" s="114">
        <f t="shared" si="10"/>
        <v>0</v>
      </c>
      <c r="D85" s="115">
        <f t="shared" si="11"/>
        <v>0</v>
      </c>
      <c r="E85" s="115">
        <f t="shared" si="14"/>
        <v>0</v>
      </c>
      <c r="F85" s="115">
        <f t="shared" si="15"/>
        <v>0</v>
      </c>
      <c r="G85" s="115">
        <f t="shared" si="16"/>
        <v>0</v>
      </c>
      <c r="H85" s="115">
        <f t="shared" si="17"/>
        <v>0</v>
      </c>
      <c r="I85" s="115">
        <f t="shared" si="18"/>
        <v>0</v>
      </c>
      <c r="J85" s="115">
        <f t="shared" si="19"/>
        <v>0</v>
      </c>
      <c r="K85" s="115">
        <f t="shared" si="20"/>
        <v>0</v>
      </c>
      <c r="L85" s="116">
        <f t="shared" si="21"/>
        <v>0</v>
      </c>
      <c r="M85" s="115">
        <f t="shared" ref="M85:M125" si="22">V$29*(EXP(-W29*($A75-1))-EXP(-W29*($A75)))</f>
        <v>0</v>
      </c>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99"/>
      <c r="AX85" s="116"/>
      <c r="AY85" s="116"/>
      <c r="AZ85" s="116"/>
      <c r="BA85" s="117"/>
      <c r="BB85" s="118">
        <f t="shared" si="12"/>
        <v>0</v>
      </c>
    </row>
    <row r="86" spans="1:54" x14ac:dyDescent="0.2">
      <c r="A86" s="100">
        <f t="shared" si="13"/>
        <v>12</v>
      </c>
      <c r="B86" s="100">
        <f t="shared" si="13"/>
        <v>1991</v>
      </c>
      <c r="C86" s="114">
        <f t="shared" si="10"/>
        <v>0</v>
      </c>
      <c r="D86" s="115">
        <f t="shared" si="11"/>
        <v>0</v>
      </c>
      <c r="E86" s="115">
        <f t="shared" si="14"/>
        <v>0</v>
      </c>
      <c r="F86" s="115">
        <f t="shared" si="15"/>
        <v>0</v>
      </c>
      <c r="G86" s="115">
        <f t="shared" si="16"/>
        <v>0</v>
      </c>
      <c r="H86" s="115">
        <f t="shared" si="17"/>
        <v>0</v>
      </c>
      <c r="I86" s="115">
        <f t="shared" si="18"/>
        <v>0</v>
      </c>
      <c r="J86" s="115">
        <f t="shared" si="19"/>
        <v>0</v>
      </c>
      <c r="K86" s="115">
        <f t="shared" si="20"/>
        <v>0</v>
      </c>
      <c r="L86" s="116">
        <f t="shared" si="21"/>
        <v>0</v>
      </c>
      <c r="M86" s="116">
        <f t="shared" si="22"/>
        <v>0</v>
      </c>
      <c r="N86" s="115">
        <f t="shared" ref="N86:N125" si="23">V$30*(EXP(-W30*($A75-1))-EXP(-W30*($A75)))</f>
        <v>0</v>
      </c>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99"/>
      <c r="AX86" s="116"/>
      <c r="AY86" s="116"/>
      <c r="AZ86" s="116"/>
      <c r="BA86" s="117"/>
      <c r="BB86" s="118">
        <f t="shared" si="12"/>
        <v>0</v>
      </c>
    </row>
    <row r="87" spans="1:54" x14ac:dyDescent="0.2">
      <c r="A87" s="100">
        <f t="shared" si="13"/>
        <v>13</v>
      </c>
      <c r="B87" s="100">
        <f t="shared" si="13"/>
        <v>1992</v>
      </c>
      <c r="C87" s="114">
        <f t="shared" si="10"/>
        <v>0</v>
      </c>
      <c r="D87" s="115">
        <f t="shared" si="11"/>
        <v>0</v>
      </c>
      <c r="E87" s="115">
        <f t="shared" si="14"/>
        <v>0</v>
      </c>
      <c r="F87" s="115">
        <f t="shared" si="15"/>
        <v>0</v>
      </c>
      <c r="G87" s="115">
        <f t="shared" si="16"/>
        <v>0</v>
      </c>
      <c r="H87" s="115">
        <f t="shared" si="17"/>
        <v>0</v>
      </c>
      <c r="I87" s="115">
        <f t="shared" si="18"/>
        <v>0</v>
      </c>
      <c r="J87" s="115">
        <f t="shared" si="19"/>
        <v>0</v>
      </c>
      <c r="K87" s="115">
        <f t="shared" si="20"/>
        <v>0</v>
      </c>
      <c r="L87" s="116">
        <f t="shared" si="21"/>
        <v>0</v>
      </c>
      <c r="M87" s="116">
        <f t="shared" si="22"/>
        <v>0</v>
      </c>
      <c r="N87" s="116">
        <f t="shared" si="23"/>
        <v>0</v>
      </c>
      <c r="O87" s="115">
        <f t="shared" ref="O87:O125" si="24">V$31*(EXP(-W31*($A75-1))-EXP(-W31*($A75)))</f>
        <v>0</v>
      </c>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99"/>
      <c r="AX87" s="116"/>
      <c r="AY87" s="116"/>
      <c r="AZ87" s="116"/>
      <c r="BA87" s="117"/>
      <c r="BB87" s="118">
        <f t="shared" si="12"/>
        <v>0</v>
      </c>
    </row>
    <row r="88" spans="1:54" x14ac:dyDescent="0.2">
      <c r="A88" s="100">
        <f t="shared" si="13"/>
        <v>14</v>
      </c>
      <c r="B88" s="100">
        <f t="shared" si="13"/>
        <v>1993</v>
      </c>
      <c r="C88" s="114">
        <f t="shared" si="10"/>
        <v>0</v>
      </c>
      <c r="D88" s="115">
        <f t="shared" si="11"/>
        <v>0</v>
      </c>
      <c r="E88" s="115">
        <f t="shared" si="14"/>
        <v>0</v>
      </c>
      <c r="F88" s="115">
        <f t="shared" si="15"/>
        <v>0</v>
      </c>
      <c r="G88" s="115">
        <f t="shared" si="16"/>
        <v>0</v>
      </c>
      <c r="H88" s="115">
        <f t="shared" si="17"/>
        <v>0</v>
      </c>
      <c r="I88" s="115">
        <f t="shared" si="18"/>
        <v>0</v>
      </c>
      <c r="J88" s="115">
        <f t="shared" si="19"/>
        <v>0</v>
      </c>
      <c r="K88" s="115">
        <f t="shared" si="20"/>
        <v>0</v>
      </c>
      <c r="L88" s="116">
        <f t="shared" si="21"/>
        <v>0</v>
      </c>
      <c r="M88" s="116">
        <f t="shared" si="22"/>
        <v>0</v>
      </c>
      <c r="N88" s="116">
        <f t="shared" si="23"/>
        <v>0</v>
      </c>
      <c r="O88" s="116">
        <f t="shared" si="24"/>
        <v>0</v>
      </c>
      <c r="P88" s="115">
        <f t="shared" ref="P88:P125" si="25">V$32*(EXP(-W32*($A75-1))-EXP(-W32*($A75)))</f>
        <v>0</v>
      </c>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99"/>
      <c r="AX88" s="116"/>
      <c r="AY88" s="116"/>
      <c r="AZ88" s="116"/>
      <c r="BA88" s="117"/>
      <c r="BB88" s="118">
        <f t="shared" si="12"/>
        <v>0</v>
      </c>
    </row>
    <row r="89" spans="1:54" x14ac:dyDescent="0.2">
      <c r="A89" s="100">
        <f t="shared" si="13"/>
        <v>15</v>
      </c>
      <c r="B89" s="100">
        <f t="shared" si="13"/>
        <v>1994</v>
      </c>
      <c r="C89" s="114">
        <f t="shared" si="10"/>
        <v>0</v>
      </c>
      <c r="D89" s="115">
        <f t="shared" si="11"/>
        <v>0</v>
      </c>
      <c r="E89" s="115">
        <f t="shared" si="14"/>
        <v>0</v>
      </c>
      <c r="F89" s="115">
        <f t="shared" si="15"/>
        <v>0</v>
      </c>
      <c r="G89" s="115">
        <f t="shared" si="16"/>
        <v>0</v>
      </c>
      <c r="H89" s="115">
        <f t="shared" si="17"/>
        <v>0</v>
      </c>
      <c r="I89" s="115">
        <f t="shared" si="18"/>
        <v>0</v>
      </c>
      <c r="J89" s="115">
        <f t="shared" si="19"/>
        <v>0</v>
      </c>
      <c r="K89" s="115">
        <f t="shared" si="20"/>
        <v>0</v>
      </c>
      <c r="L89" s="116">
        <f t="shared" si="21"/>
        <v>0</v>
      </c>
      <c r="M89" s="116">
        <f t="shared" si="22"/>
        <v>0</v>
      </c>
      <c r="N89" s="116">
        <f t="shared" si="23"/>
        <v>0</v>
      </c>
      <c r="O89" s="116">
        <f t="shared" si="24"/>
        <v>0</v>
      </c>
      <c r="P89" s="116">
        <f t="shared" si="25"/>
        <v>0</v>
      </c>
      <c r="Q89" s="115">
        <f t="shared" ref="Q89:Q125" si="26">V$33*(EXP(-W33*($A75-1))-EXP(-W33*($A75)))</f>
        <v>0</v>
      </c>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99"/>
      <c r="AX89" s="116"/>
      <c r="AY89" s="116"/>
      <c r="AZ89" s="116"/>
      <c r="BA89" s="117"/>
      <c r="BB89" s="118">
        <f t="shared" si="12"/>
        <v>0</v>
      </c>
    </row>
    <row r="90" spans="1:54" x14ac:dyDescent="0.2">
      <c r="A90" s="100">
        <f t="shared" si="13"/>
        <v>16</v>
      </c>
      <c r="B90" s="100">
        <f t="shared" si="13"/>
        <v>1995</v>
      </c>
      <c r="C90" s="114">
        <f t="shared" si="10"/>
        <v>0</v>
      </c>
      <c r="D90" s="115">
        <f t="shared" si="11"/>
        <v>0</v>
      </c>
      <c r="E90" s="115">
        <f t="shared" si="14"/>
        <v>0</v>
      </c>
      <c r="F90" s="115">
        <f t="shared" si="15"/>
        <v>0</v>
      </c>
      <c r="G90" s="115">
        <f t="shared" si="16"/>
        <v>0</v>
      </c>
      <c r="H90" s="115">
        <f t="shared" si="17"/>
        <v>0</v>
      </c>
      <c r="I90" s="115">
        <f t="shared" si="18"/>
        <v>0</v>
      </c>
      <c r="J90" s="115">
        <f t="shared" si="19"/>
        <v>0</v>
      </c>
      <c r="K90" s="115">
        <f t="shared" si="20"/>
        <v>0</v>
      </c>
      <c r="L90" s="116">
        <f t="shared" si="21"/>
        <v>0</v>
      </c>
      <c r="M90" s="116">
        <f t="shared" si="22"/>
        <v>0</v>
      </c>
      <c r="N90" s="116">
        <f t="shared" si="23"/>
        <v>0</v>
      </c>
      <c r="O90" s="116">
        <f t="shared" si="24"/>
        <v>0</v>
      </c>
      <c r="P90" s="116">
        <f t="shared" si="25"/>
        <v>0</v>
      </c>
      <c r="Q90" s="116">
        <f t="shared" si="26"/>
        <v>0</v>
      </c>
      <c r="R90" s="115">
        <f t="shared" ref="R90:R125" si="27">V$34*(EXP(-W34*($A75-1))-EXP(-W34*($A75)))</f>
        <v>0</v>
      </c>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99"/>
      <c r="AX90" s="116"/>
      <c r="AY90" s="116"/>
      <c r="AZ90" s="116"/>
      <c r="BA90" s="117"/>
      <c r="BB90" s="118">
        <f t="shared" si="12"/>
        <v>0</v>
      </c>
    </row>
    <row r="91" spans="1:54" x14ac:dyDescent="0.2">
      <c r="A91" s="100">
        <f t="shared" si="13"/>
        <v>17</v>
      </c>
      <c r="B91" s="100">
        <f t="shared" si="13"/>
        <v>1996</v>
      </c>
      <c r="C91" s="114">
        <f t="shared" si="10"/>
        <v>0</v>
      </c>
      <c r="D91" s="115">
        <f t="shared" si="11"/>
        <v>0</v>
      </c>
      <c r="E91" s="115">
        <f t="shared" si="14"/>
        <v>0</v>
      </c>
      <c r="F91" s="115">
        <f t="shared" si="15"/>
        <v>0</v>
      </c>
      <c r="G91" s="115">
        <f t="shared" si="16"/>
        <v>0</v>
      </c>
      <c r="H91" s="115">
        <f t="shared" si="17"/>
        <v>0</v>
      </c>
      <c r="I91" s="115">
        <f t="shared" si="18"/>
        <v>0</v>
      </c>
      <c r="J91" s="115">
        <f t="shared" si="19"/>
        <v>0</v>
      </c>
      <c r="K91" s="115">
        <f t="shared" si="20"/>
        <v>0</v>
      </c>
      <c r="L91" s="116">
        <f t="shared" si="21"/>
        <v>0</v>
      </c>
      <c r="M91" s="116">
        <f t="shared" si="22"/>
        <v>0</v>
      </c>
      <c r="N91" s="116">
        <f t="shared" si="23"/>
        <v>0</v>
      </c>
      <c r="O91" s="116">
        <f t="shared" si="24"/>
        <v>0</v>
      </c>
      <c r="P91" s="116">
        <f t="shared" si="25"/>
        <v>0</v>
      </c>
      <c r="Q91" s="116">
        <f t="shared" si="26"/>
        <v>0</v>
      </c>
      <c r="R91" s="116">
        <f t="shared" si="27"/>
        <v>0</v>
      </c>
      <c r="S91" s="115">
        <f t="shared" ref="S91:S125" si="28">V$35*(EXP(-W35*($A75-1))-EXP(-W35*($A75)))</f>
        <v>0</v>
      </c>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99"/>
      <c r="AX91" s="116"/>
      <c r="AY91" s="116"/>
      <c r="AZ91" s="116"/>
      <c r="BA91" s="117"/>
      <c r="BB91" s="118">
        <f t="shared" si="12"/>
        <v>0</v>
      </c>
    </row>
    <row r="92" spans="1:54" x14ac:dyDescent="0.2">
      <c r="A92" s="100">
        <f t="shared" si="13"/>
        <v>18</v>
      </c>
      <c r="B92" s="100">
        <f t="shared" si="13"/>
        <v>1997</v>
      </c>
      <c r="C92" s="114">
        <f t="shared" si="10"/>
        <v>0</v>
      </c>
      <c r="D92" s="115">
        <f t="shared" si="11"/>
        <v>0</v>
      </c>
      <c r="E92" s="115">
        <f t="shared" si="14"/>
        <v>0</v>
      </c>
      <c r="F92" s="115">
        <f t="shared" si="15"/>
        <v>0</v>
      </c>
      <c r="G92" s="115">
        <f t="shared" si="16"/>
        <v>0</v>
      </c>
      <c r="H92" s="115">
        <f t="shared" si="17"/>
        <v>0</v>
      </c>
      <c r="I92" s="115">
        <f t="shared" si="18"/>
        <v>0</v>
      </c>
      <c r="J92" s="115">
        <f t="shared" si="19"/>
        <v>0</v>
      </c>
      <c r="K92" s="115">
        <f t="shared" si="20"/>
        <v>0</v>
      </c>
      <c r="L92" s="116">
        <f t="shared" si="21"/>
        <v>0</v>
      </c>
      <c r="M92" s="116">
        <f t="shared" si="22"/>
        <v>0</v>
      </c>
      <c r="N92" s="116">
        <f t="shared" si="23"/>
        <v>0</v>
      </c>
      <c r="O92" s="116">
        <f t="shared" si="24"/>
        <v>0</v>
      </c>
      <c r="P92" s="116">
        <f t="shared" si="25"/>
        <v>0</v>
      </c>
      <c r="Q92" s="116">
        <f t="shared" si="26"/>
        <v>0</v>
      </c>
      <c r="R92" s="116">
        <f t="shared" si="27"/>
        <v>0</v>
      </c>
      <c r="S92" s="116">
        <f t="shared" si="28"/>
        <v>0</v>
      </c>
      <c r="T92" s="115">
        <f t="shared" ref="T92:T125" si="29">V$36*(EXP(-W36*($A75-1))-EXP(-W36*($A75)))</f>
        <v>0</v>
      </c>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99"/>
      <c r="AX92" s="116"/>
      <c r="AY92" s="116"/>
      <c r="AZ92" s="116"/>
      <c r="BA92" s="117"/>
      <c r="BB92" s="118">
        <f t="shared" si="12"/>
        <v>0</v>
      </c>
    </row>
    <row r="93" spans="1:54" x14ac:dyDescent="0.2">
      <c r="A93" s="100">
        <f t="shared" si="13"/>
        <v>19</v>
      </c>
      <c r="B93" s="100">
        <f t="shared" si="13"/>
        <v>1998</v>
      </c>
      <c r="C93" s="114">
        <f t="shared" si="10"/>
        <v>0</v>
      </c>
      <c r="D93" s="115">
        <f t="shared" si="11"/>
        <v>0</v>
      </c>
      <c r="E93" s="115">
        <f t="shared" si="14"/>
        <v>0</v>
      </c>
      <c r="F93" s="115">
        <f t="shared" si="15"/>
        <v>0</v>
      </c>
      <c r="G93" s="115">
        <f t="shared" si="16"/>
        <v>0</v>
      </c>
      <c r="H93" s="115">
        <f t="shared" si="17"/>
        <v>0</v>
      </c>
      <c r="I93" s="115">
        <f t="shared" si="18"/>
        <v>0</v>
      </c>
      <c r="J93" s="115">
        <f t="shared" si="19"/>
        <v>0</v>
      </c>
      <c r="K93" s="115">
        <f t="shared" si="20"/>
        <v>0</v>
      </c>
      <c r="L93" s="116">
        <f t="shared" si="21"/>
        <v>0</v>
      </c>
      <c r="M93" s="116">
        <f t="shared" si="22"/>
        <v>0</v>
      </c>
      <c r="N93" s="116">
        <f t="shared" si="23"/>
        <v>0</v>
      </c>
      <c r="O93" s="116">
        <f t="shared" si="24"/>
        <v>0</v>
      </c>
      <c r="P93" s="116">
        <f t="shared" si="25"/>
        <v>0</v>
      </c>
      <c r="Q93" s="116">
        <f t="shared" si="26"/>
        <v>0</v>
      </c>
      <c r="R93" s="116">
        <f t="shared" si="27"/>
        <v>0</v>
      </c>
      <c r="S93" s="116">
        <f t="shared" si="28"/>
        <v>0</v>
      </c>
      <c r="T93" s="116">
        <f t="shared" si="29"/>
        <v>0</v>
      </c>
      <c r="U93" s="115">
        <f t="shared" ref="U93:U125" si="30">V$37*(EXP(-W37*($A75-1))-EXP(-W37*($A75)))</f>
        <v>0</v>
      </c>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99"/>
      <c r="AX93" s="116"/>
      <c r="AY93" s="116"/>
      <c r="AZ93" s="116"/>
      <c r="BA93" s="117"/>
      <c r="BB93" s="118">
        <f t="shared" si="12"/>
        <v>0</v>
      </c>
    </row>
    <row r="94" spans="1:54" x14ac:dyDescent="0.2">
      <c r="A94" s="100">
        <f t="shared" si="13"/>
        <v>20</v>
      </c>
      <c r="B94" s="100">
        <f t="shared" si="13"/>
        <v>1999</v>
      </c>
      <c r="C94" s="114">
        <f t="shared" si="10"/>
        <v>0</v>
      </c>
      <c r="D94" s="115">
        <f t="shared" si="11"/>
        <v>0</v>
      </c>
      <c r="E94" s="115">
        <f t="shared" si="14"/>
        <v>0</v>
      </c>
      <c r="F94" s="115">
        <f t="shared" si="15"/>
        <v>0</v>
      </c>
      <c r="G94" s="115">
        <f t="shared" si="16"/>
        <v>0</v>
      </c>
      <c r="H94" s="115">
        <f t="shared" si="17"/>
        <v>0</v>
      </c>
      <c r="I94" s="115">
        <f t="shared" si="18"/>
        <v>0</v>
      </c>
      <c r="J94" s="115">
        <f t="shared" si="19"/>
        <v>0</v>
      </c>
      <c r="K94" s="115">
        <f t="shared" si="20"/>
        <v>0</v>
      </c>
      <c r="L94" s="116">
        <f t="shared" si="21"/>
        <v>0</v>
      </c>
      <c r="M94" s="116">
        <f t="shared" si="22"/>
        <v>0</v>
      </c>
      <c r="N94" s="116">
        <f t="shared" si="23"/>
        <v>0</v>
      </c>
      <c r="O94" s="116">
        <f t="shared" si="24"/>
        <v>0</v>
      </c>
      <c r="P94" s="116">
        <f t="shared" si="25"/>
        <v>0</v>
      </c>
      <c r="Q94" s="116">
        <f t="shared" si="26"/>
        <v>0</v>
      </c>
      <c r="R94" s="116">
        <f t="shared" si="27"/>
        <v>0</v>
      </c>
      <c r="S94" s="116">
        <f t="shared" si="28"/>
        <v>0</v>
      </c>
      <c r="T94" s="116">
        <f t="shared" si="29"/>
        <v>0</v>
      </c>
      <c r="U94" s="116">
        <f t="shared" si="30"/>
        <v>0</v>
      </c>
      <c r="V94" s="115">
        <f t="shared" ref="V94:V125" si="31">V$38*(EXP(-W38*($A75-1))-EXP(-W38*($A75)))</f>
        <v>0</v>
      </c>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99"/>
      <c r="AX94" s="116"/>
      <c r="AY94" s="116"/>
      <c r="AZ94" s="116"/>
      <c r="BA94" s="117"/>
      <c r="BB94" s="118">
        <f t="shared" si="12"/>
        <v>0</v>
      </c>
    </row>
    <row r="95" spans="1:54" x14ac:dyDescent="0.2">
      <c r="A95" s="100">
        <f t="shared" si="13"/>
        <v>21</v>
      </c>
      <c r="B95" s="100">
        <f t="shared" si="13"/>
        <v>2000</v>
      </c>
      <c r="C95" s="114">
        <f t="shared" si="10"/>
        <v>0</v>
      </c>
      <c r="D95" s="115">
        <f t="shared" si="11"/>
        <v>0</v>
      </c>
      <c r="E95" s="115">
        <f t="shared" si="14"/>
        <v>0</v>
      </c>
      <c r="F95" s="115">
        <f t="shared" si="15"/>
        <v>0</v>
      </c>
      <c r="G95" s="115">
        <f t="shared" si="16"/>
        <v>0</v>
      </c>
      <c r="H95" s="115">
        <f t="shared" si="17"/>
        <v>0</v>
      </c>
      <c r="I95" s="115">
        <f t="shared" si="18"/>
        <v>0</v>
      </c>
      <c r="J95" s="115">
        <f t="shared" si="19"/>
        <v>0</v>
      </c>
      <c r="K95" s="115">
        <f t="shared" si="20"/>
        <v>0</v>
      </c>
      <c r="L95" s="116">
        <f t="shared" si="21"/>
        <v>0</v>
      </c>
      <c r="M95" s="116">
        <f t="shared" si="22"/>
        <v>0</v>
      </c>
      <c r="N95" s="116">
        <f t="shared" si="23"/>
        <v>0</v>
      </c>
      <c r="O95" s="116">
        <f t="shared" si="24"/>
        <v>0</v>
      </c>
      <c r="P95" s="116">
        <f t="shared" si="25"/>
        <v>0</v>
      </c>
      <c r="Q95" s="116">
        <f t="shared" si="26"/>
        <v>0</v>
      </c>
      <c r="R95" s="116">
        <f t="shared" si="27"/>
        <v>0</v>
      </c>
      <c r="S95" s="116">
        <f t="shared" si="28"/>
        <v>0</v>
      </c>
      <c r="T95" s="116">
        <f t="shared" si="29"/>
        <v>0</v>
      </c>
      <c r="U95" s="116">
        <f t="shared" si="30"/>
        <v>0</v>
      </c>
      <c r="V95" s="116">
        <f t="shared" si="31"/>
        <v>0</v>
      </c>
      <c r="W95" s="115">
        <f t="shared" ref="W95:W125" si="32">V$39*(EXP(-W39*($A75-1))-EXP(-W39*($A75)))</f>
        <v>0</v>
      </c>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99"/>
      <c r="AX95" s="116"/>
      <c r="AY95" s="116"/>
      <c r="AZ95" s="116"/>
      <c r="BA95" s="117"/>
      <c r="BB95" s="118">
        <f t="shared" si="12"/>
        <v>0</v>
      </c>
    </row>
    <row r="96" spans="1:54" x14ac:dyDescent="0.2">
      <c r="A96" s="100">
        <f t="shared" si="13"/>
        <v>22</v>
      </c>
      <c r="B96" s="100">
        <f t="shared" si="13"/>
        <v>2001</v>
      </c>
      <c r="C96" s="114">
        <f t="shared" si="10"/>
        <v>0</v>
      </c>
      <c r="D96" s="115">
        <f t="shared" si="11"/>
        <v>0</v>
      </c>
      <c r="E96" s="115">
        <f t="shared" si="14"/>
        <v>0</v>
      </c>
      <c r="F96" s="115">
        <f t="shared" si="15"/>
        <v>0</v>
      </c>
      <c r="G96" s="115">
        <f t="shared" si="16"/>
        <v>0</v>
      </c>
      <c r="H96" s="115">
        <f t="shared" si="17"/>
        <v>0</v>
      </c>
      <c r="I96" s="115">
        <f t="shared" si="18"/>
        <v>0</v>
      </c>
      <c r="J96" s="115">
        <f t="shared" si="19"/>
        <v>0</v>
      </c>
      <c r="K96" s="115">
        <f t="shared" si="20"/>
        <v>0</v>
      </c>
      <c r="L96" s="116">
        <f t="shared" si="21"/>
        <v>0</v>
      </c>
      <c r="M96" s="116">
        <f t="shared" si="22"/>
        <v>0</v>
      </c>
      <c r="N96" s="116">
        <f t="shared" si="23"/>
        <v>0</v>
      </c>
      <c r="O96" s="116">
        <f t="shared" si="24"/>
        <v>0</v>
      </c>
      <c r="P96" s="116">
        <f t="shared" si="25"/>
        <v>0</v>
      </c>
      <c r="Q96" s="116">
        <f t="shared" si="26"/>
        <v>0</v>
      </c>
      <c r="R96" s="116">
        <f t="shared" si="27"/>
        <v>0</v>
      </c>
      <c r="S96" s="116">
        <f t="shared" si="28"/>
        <v>0</v>
      </c>
      <c r="T96" s="116">
        <f t="shared" si="29"/>
        <v>0</v>
      </c>
      <c r="U96" s="116">
        <f t="shared" si="30"/>
        <v>0</v>
      </c>
      <c r="V96" s="116">
        <f t="shared" si="31"/>
        <v>0</v>
      </c>
      <c r="W96" s="116">
        <f t="shared" si="32"/>
        <v>0</v>
      </c>
      <c r="X96" s="115">
        <f t="shared" ref="X96:X125" si="33">V$40*(EXP(-W40*($A75-1))-EXP(-W40*($A75)))</f>
        <v>0</v>
      </c>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99"/>
      <c r="AX96" s="116"/>
      <c r="AY96" s="116"/>
      <c r="AZ96" s="116"/>
      <c r="BA96" s="117"/>
      <c r="BB96" s="118">
        <f t="shared" si="12"/>
        <v>0</v>
      </c>
    </row>
    <row r="97" spans="1:54" x14ac:dyDescent="0.2">
      <c r="A97" s="100">
        <f t="shared" si="13"/>
        <v>23</v>
      </c>
      <c r="B97" s="100">
        <f t="shared" si="13"/>
        <v>2002</v>
      </c>
      <c r="C97" s="114">
        <f t="shared" si="10"/>
        <v>0</v>
      </c>
      <c r="D97" s="115">
        <f t="shared" si="11"/>
        <v>0</v>
      </c>
      <c r="E97" s="115">
        <f t="shared" si="14"/>
        <v>0</v>
      </c>
      <c r="F97" s="115">
        <f t="shared" si="15"/>
        <v>0</v>
      </c>
      <c r="G97" s="115">
        <f t="shared" si="16"/>
        <v>0</v>
      </c>
      <c r="H97" s="115">
        <f t="shared" si="17"/>
        <v>0</v>
      </c>
      <c r="I97" s="115">
        <f t="shared" si="18"/>
        <v>0</v>
      </c>
      <c r="J97" s="115">
        <f t="shared" si="19"/>
        <v>0</v>
      </c>
      <c r="K97" s="115">
        <f t="shared" si="20"/>
        <v>0</v>
      </c>
      <c r="L97" s="116">
        <f t="shared" si="21"/>
        <v>0</v>
      </c>
      <c r="M97" s="116">
        <f t="shared" si="22"/>
        <v>0</v>
      </c>
      <c r="N97" s="116">
        <f t="shared" si="23"/>
        <v>0</v>
      </c>
      <c r="O97" s="116">
        <f t="shared" si="24"/>
        <v>0</v>
      </c>
      <c r="P97" s="116">
        <f t="shared" si="25"/>
        <v>0</v>
      </c>
      <c r="Q97" s="116">
        <f t="shared" si="26"/>
        <v>0</v>
      </c>
      <c r="R97" s="116">
        <f t="shared" si="27"/>
        <v>0</v>
      </c>
      <c r="S97" s="116">
        <f t="shared" si="28"/>
        <v>0</v>
      </c>
      <c r="T97" s="116">
        <f t="shared" si="29"/>
        <v>0</v>
      </c>
      <c r="U97" s="116">
        <f t="shared" si="30"/>
        <v>0</v>
      </c>
      <c r="V97" s="116">
        <f t="shared" si="31"/>
        <v>0</v>
      </c>
      <c r="W97" s="116">
        <f t="shared" si="32"/>
        <v>0</v>
      </c>
      <c r="X97" s="116">
        <f t="shared" si="33"/>
        <v>0</v>
      </c>
      <c r="Y97" s="115">
        <f t="shared" ref="Y97:Y125" si="34">V$41*(EXP(-W41*($A75-1))-EXP(-W41*($A75)))</f>
        <v>0</v>
      </c>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99"/>
      <c r="AX97" s="116"/>
      <c r="AY97" s="116"/>
      <c r="AZ97" s="116"/>
      <c r="BA97" s="117"/>
      <c r="BB97" s="118">
        <f t="shared" si="12"/>
        <v>0</v>
      </c>
    </row>
    <row r="98" spans="1:54" x14ac:dyDescent="0.2">
      <c r="A98" s="100">
        <f t="shared" si="13"/>
        <v>24</v>
      </c>
      <c r="B98" s="100">
        <f t="shared" si="13"/>
        <v>2003</v>
      </c>
      <c r="C98" s="114">
        <f t="shared" si="10"/>
        <v>0</v>
      </c>
      <c r="D98" s="115">
        <f t="shared" si="11"/>
        <v>0</v>
      </c>
      <c r="E98" s="115">
        <f t="shared" si="14"/>
        <v>0</v>
      </c>
      <c r="F98" s="115">
        <f t="shared" si="15"/>
        <v>0</v>
      </c>
      <c r="G98" s="115">
        <f t="shared" si="16"/>
        <v>0</v>
      </c>
      <c r="H98" s="115">
        <f t="shared" si="17"/>
        <v>0</v>
      </c>
      <c r="I98" s="115">
        <f t="shared" si="18"/>
        <v>0</v>
      </c>
      <c r="J98" s="115">
        <f t="shared" si="19"/>
        <v>0</v>
      </c>
      <c r="K98" s="115">
        <f t="shared" si="20"/>
        <v>0</v>
      </c>
      <c r="L98" s="116">
        <f t="shared" si="21"/>
        <v>0</v>
      </c>
      <c r="M98" s="116">
        <f t="shared" si="22"/>
        <v>0</v>
      </c>
      <c r="N98" s="116">
        <f t="shared" si="23"/>
        <v>0</v>
      </c>
      <c r="O98" s="116">
        <f t="shared" si="24"/>
        <v>0</v>
      </c>
      <c r="P98" s="116">
        <f t="shared" si="25"/>
        <v>0</v>
      </c>
      <c r="Q98" s="116">
        <f t="shared" si="26"/>
        <v>0</v>
      </c>
      <c r="R98" s="116">
        <f t="shared" si="27"/>
        <v>0</v>
      </c>
      <c r="S98" s="116">
        <f t="shared" si="28"/>
        <v>0</v>
      </c>
      <c r="T98" s="116">
        <f t="shared" si="29"/>
        <v>0</v>
      </c>
      <c r="U98" s="116">
        <f t="shared" si="30"/>
        <v>0</v>
      </c>
      <c r="V98" s="116">
        <f t="shared" si="31"/>
        <v>0</v>
      </c>
      <c r="W98" s="116">
        <f t="shared" si="32"/>
        <v>0</v>
      </c>
      <c r="X98" s="116">
        <f t="shared" si="33"/>
        <v>0</v>
      </c>
      <c r="Y98" s="116">
        <f t="shared" si="34"/>
        <v>0</v>
      </c>
      <c r="Z98" s="115">
        <f t="shared" ref="Z98:Z125" si="35">V$42*(EXP(-W42*($A75-1))-EXP(-W42*($A75)))</f>
        <v>0</v>
      </c>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99"/>
      <c r="AX98" s="116"/>
      <c r="AY98" s="116"/>
      <c r="AZ98" s="116"/>
      <c r="BA98" s="117"/>
      <c r="BB98" s="118">
        <f t="shared" si="12"/>
        <v>0</v>
      </c>
    </row>
    <row r="99" spans="1:54" x14ac:dyDescent="0.2">
      <c r="A99" s="100">
        <f t="shared" si="13"/>
        <v>25</v>
      </c>
      <c r="B99" s="100">
        <f t="shared" si="13"/>
        <v>2004</v>
      </c>
      <c r="C99" s="114">
        <f t="shared" si="10"/>
        <v>0</v>
      </c>
      <c r="D99" s="115">
        <f t="shared" si="11"/>
        <v>0</v>
      </c>
      <c r="E99" s="115">
        <f t="shared" si="14"/>
        <v>0</v>
      </c>
      <c r="F99" s="115">
        <f t="shared" si="15"/>
        <v>0</v>
      </c>
      <c r="G99" s="115">
        <f t="shared" si="16"/>
        <v>0</v>
      </c>
      <c r="H99" s="115">
        <f t="shared" si="17"/>
        <v>0</v>
      </c>
      <c r="I99" s="115">
        <f t="shared" si="18"/>
        <v>0</v>
      </c>
      <c r="J99" s="115">
        <f t="shared" si="19"/>
        <v>0</v>
      </c>
      <c r="K99" s="115">
        <f t="shared" si="20"/>
        <v>0</v>
      </c>
      <c r="L99" s="116">
        <f t="shared" si="21"/>
        <v>0</v>
      </c>
      <c r="M99" s="116">
        <f t="shared" si="22"/>
        <v>0</v>
      </c>
      <c r="N99" s="116">
        <f t="shared" si="23"/>
        <v>0</v>
      </c>
      <c r="O99" s="116">
        <f t="shared" si="24"/>
        <v>0</v>
      </c>
      <c r="P99" s="116">
        <f t="shared" si="25"/>
        <v>0</v>
      </c>
      <c r="Q99" s="116">
        <f t="shared" si="26"/>
        <v>0</v>
      </c>
      <c r="R99" s="116">
        <f t="shared" si="27"/>
        <v>0</v>
      </c>
      <c r="S99" s="116">
        <f t="shared" si="28"/>
        <v>0</v>
      </c>
      <c r="T99" s="116">
        <f t="shared" si="29"/>
        <v>0</v>
      </c>
      <c r="U99" s="116">
        <f t="shared" si="30"/>
        <v>0</v>
      </c>
      <c r="V99" s="116">
        <f t="shared" si="31"/>
        <v>0</v>
      </c>
      <c r="W99" s="116">
        <f t="shared" si="32"/>
        <v>0</v>
      </c>
      <c r="X99" s="116">
        <f t="shared" si="33"/>
        <v>0</v>
      </c>
      <c r="Y99" s="116">
        <f t="shared" si="34"/>
        <v>0</v>
      </c>
      <c r="Z99" s="116">
        <f t="shared" si="35"/>
        <v>0</v>
      </c>
      <c r="AA99" s="115">
        <f t="shared" ref="AA99:AA125" si="36">V$43*(EXP(-W43*($A75-1))-EXP(-W43*($A75)))</f>
        <v>0</v>
      </c>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99"/>
      <c r="AX99" s="116"/>
      <c r="AY99" s="116"/>
      <c r="AZ99" s="116"/>
      <c r="BA99" s="117"/>
      <c r="BB99" s="118">
        <f t="shared" si="12"/>
        <v>0</v>
      </c>
    </row>
    <row r="100" spans="1:54" x14ac:dyDescent="0.2">
      <c r="A100" s="100">
        <f t="shared" si="13"/>
        <v>26</v>
      </c>
      <c r="B100" s="100">
        <f t="shared" si="13"/>
        <v>2005</v>
      </c>
      <c r="C100" s="114">
        <f t="shared" si="10"/>
        <v>0</v>
      </c>
      <c r="D100" s="115">
        <f t="shared" si="11"/>
        <v>0</v>
      </c>
      <c r="E100" s="115">
        <f t="shared" si="14"/>
        <v>0</v>
      </c>
      <c r="F100" s="115">
        <f t="shared" si="15"/>
        <v>0</v>
      </c>
      <c r="G100" s="115">
        <f t="shared" si="16"/>
        <v>0</v>
      </c>
      <c r="H100" s="115">
        <f t="shared" si="17"/>
        <v>0</v>
      </c>
      <c r="I100" s="115">
        <f t="shared" si="18"/>
        <v>0</v>
      </c>
      <c r="J100" s="115">
        <f t="shared" si="19"/>
        <v>0</v>
      </c>
      <c r="K100" s="115">
        <f t="shared" si="20"/>
        <v>0</v>
      </c>
      <c r="L100" s="116">
        <f t="shared" si="21"/>
        <v>0</v>
      </c>
      <c r="M100" s="116">
        <f t="shared" si="22"/>
        <v>0</v>
      </c>
      <c r="N100" s="116">
        <f t="shared" si="23"/>
        <v>0</v>
      </c>
      <c r="O100" s="116">
        <f t="shared" si="24"/>
        <v>0</v>
      </c>
      <c r="P100" s="116">
        <f t="shared" si="25"/>
        <v>0</v>
      </c>
      <c r="Q100" s="116">
        <f t="shared" si="26"/>
        <v>0</v>
      </c>
      <c r="R100" s="116">
        <f t="shared" si="27"/>
        <v>0</v>
      </c>
      <c r="S100" s="116">
        <f t="shared" si="28"/>
        <v>0</v>
      </c>
      <c r="T100" s="116">
        <f t="shared" si="29"/>
        <v>0</v>
      </c>
      <c r="U100" s="116">
        <f t="shared" si="30"/>
        <v>0</v>
      </c>
      <c r="V100" s="116">
        <f t="shared" si="31"/>
        <v>0</v>
      </c>
      <c r="W100" s="116">
        <f t="shared" si="32"/>
        <v>0</v>
      </c>
      <c r="X100" s="116">
        <f t="shared" si="33"/>
        <v>0</v>
      </c>
      <c r="Y100" s="116">
        <f t="shared" si="34"/>
        <v>0</v>
      </c>
      <c r="Z100" s="116">
        <f t="shared" si="35"/>
        <v>0</v>
      </c>
      <c r="AA100" s="116">
        <f t="shared" si="36"/>
        <v>0</v>
      </c>
      <c r="AB100" s="115">
        <f t="shared" ref="AB100:AB125" si="37">V$44*(EXP(-W44*($A75-1))-EXP(-W44*($A75)))</f>
        <v>0</v>
      </c>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99"/>
      <c r="AX100" s="116"/>
      <c r="AY100" s="116"/>
      <c r="AZ100" s="116"/>
      <c r="BA100" s="117"/>
      <c r="BB100" s="118">
        <f t="shared" si="12"/>
        <v>0</v>
      </c>
    </row>
    <row r="101" spans="1:54" x14ac:dyDescent="0.2">
      <c r="A101" s="100">
        <f t="shared" si="13"/>
        <v>27</v>
      </c>
      <c r="B101" s="100">
        <f t="shared" si="13"/>
        <v>2006</v>
      </c>
      <c r="C101" s="114">
        <f t="shared" si="10"/>
        <v>0</v>
      </c>
      <c r="D101" s="115">
        <f t="shared" si="11"/>
        <v>0</v>
      </c>
      <c r="E101" s="115">
        <f t="shared" si="14"/>
        <v>0</v>
      </c>
      <c r="F101" s="115">
        <f t="shared" si="15"/>
        <v>0</v>
      </c>
      <c r="G101" s="115">
        <f t="shared" si="16"/>
        <v>0</v>
      </c>
      <c r="H101" s="115">
        <f t="shared" si="17"/>
        <v>0</v>
      </c>
      <c r="I101" s="115">
        <f t="shared" si="18"/>
        <v>0</v>
      </c>
      <c r="J101" s="115">
        <f t="shared" si="19"/>
        <v>0</v>
      </c>
      <c r="K101" s="115">
        <f t="shared" si="20"/>
        <v>0</v>
      </c>
      <c r="L101" s="116">
        <f t="shared" si="21"/>
        <v>0</v>
      </c>
      <c r="M101" s="116">
        <f t="shared" si="22"/>
        <v>0</v>
      </c>
      <c r="N101" s="116">
        <f t="shared" si="23"/>
        <v>0</v>
      </c>
      <c r="O101" s="116">
        <f t="shared" si="24"/>
        <v>0</v>
      </c>
      <c r="P101" s="116">
        <f t="shared" si="25"/>
        <v>0</v>
      </c>
      <c r="Q101" s="116">
        <f t="shared" si="26"/>
        <v>0</v>
      </c>
      <c r="R101" s="116">
        <f t="shared" si="27"/>
        <v>0</v>
      </c>
      <c r="S101" s="116">
        <f t="shared" si="28"/>
        <v>0</v>
      </c>
      <c r="T101" s="116">
        <f t="shared" si="29"/>
        <v>0</v>
      </c>
      <c r="U101" s="116">
        <f t="shared" si="30"/>
        <v>0</v>
      </c>
      <c r="V101" s="116">
        <f t="shared" si="31"/>
        <v>0</v>
      </c>
      <c r="W101" s="116">
        <f t="shared" si="32"/>
        <v>0</v>
      </c>
      <c r="X101" s="116">
        <f t="shared" si="33"/>
        <v>0</v>
      </c>
      <c r="Y101" s="116">
        <f t="shared" si="34"/>
        <v>0</v>
      </c>
      <c r="Z101" s="116">
        <f t="shared" si="35"/>
        <v>0</v>
      </c>
      <c r="AA101" s="116">
        <f t="shared" si="36"/>
        <v>0</v>
      </c>
      <c r="AB101" s="116">
        <f t="shared" si="37"/>
        <v>0</v>
      </c>
      <c r="AC101" s="115">
        <f t="shared" ref="AC101:AC125" si="38">V$45*(EXP(-W45*($A75-1))-EXP(-W45*($A75)))</f>
        <v>0</v>
      </c>
      <c r="AD101" s="116"/>
      <c r="AE101" s="116"/>
      <c r="AF101" s="116"/>
      <c r="AG101" s="116"/>
      <c r="AH101" s="116"/>
      <c r="AI101" s="116"/>
      <c r="AJ101" s="116"/>
      <c r="AK101" s="116"/>
      <c r="AL101" s="116"/>
      <c r="AM101" s="116"/>
      <c r="AN101" s="116"/>
      <c r="AO101" s="116"/>
      <c r="AP101" s="116"/>
      <c r="AQ101" s="116"/>
      <c r="AR101" s="116"/>
      <c r="AS101" s="116"/>
      <c r="AT101" s="116"/>
      <c r="AU101" s="116"/>
      <c r="AV101" s="116"/>
      <c r="AW101" s="199"/>
      <c r="AX101" s="116"/>
      <c r="AY101" s="116"/>
      <c r="AZ101" s="116"/>
      <c r="BA101" s="117"/>
      <c r="BB101" s="118">
        <f t="shared" si="12"/>
        <v>0</v>
      </c>
    </row>
    <row r="102" spans="1:54" x14ac:dyDescent="0.2">
      <c r="A102" s="100">
        <f t="shared" si="13"/>
        <v>28</v>
      </c>
      <c r="B102" s="100">
        <f t="shared" si="13"/>
        <v>2007</v>
      </c>
      <c r="C102" s="114">
        <f t="shared" si="10"/>
        <v>0</v>
      </c>
      <c r="D102" s="115">
        <f t="shared" si="11"/>
        <v>0</v>
      </c>
      <c r="E102" s="115">
        <f t="shared" si="14"/>
        <v>0</v>
      </c>
      <c r="F102" s="115">
        <f t="shared" si="15"/>
        <v>0</v>
      </c>
      <c r="G102" s="115">
        <f t="shared" si="16"/>
        <v>0</v>
      </c>
      <c r="H102" s="115">
        <f t="shared" si="17"/>
        <v>0</v>
      </c>
      <c r="I102" s="115">
        <f t="shared" si="18"/>
        <v>0</v>
      </c>
      <c r="J102" s="115">
        <f t="shared" si="19"/>
        <v>0</v>
      </c>
      <c r="K102" s="115">
        <f t="shared" si="20"/>
        <v>0</v>
      </c>
      <c r="L102" s="116">
        <f t="shared" si="21"/>
        <v>0</v>
      </c>
      <c r="M102" s="116">
        <f t="shared" si="22"/>
        <v>0</v>
      </c>
      <c r="N102" s="116">
        <f t="shared" si="23"/>
        <v>0</v>
      </c>
      <c r="O102" s="116">
        <f t="shared" si="24"/>
        <v>0</v>
      </c>
      <c r="P102" s="116">
        <f t="shared" si="25"/>
        <v>0</v>
      </c>
      <c r="Q102" s="116">
        <f t="shared" si="26"/>
        <v>0</v>
      </c>
      <c r="R102" s="116">
        <f t="shared" si="27"/>
        <v>0</v>
      </c>
      <c r="S102" s="116">
        <f t="shared" si="28"/>
        <v>0</v>
      </c>
      <c r="T102" s="116">
        <f t="shared" si="29"/>
        <v>0</v>
      </c>
      <c r="U102" s="116">
        <f t="shared" si="30"/>
        <v>0</v>
      </c>
      <c r="V102" s="116">
        <f t="shared" si="31"/>
        <v>0</v>
      </c>
      <c r="W102" s="116">
        <f t="shared" si="32"/>
        <v>0</v>
      </c>
      <c r="X102" s="116">
        <f t="shared" si="33"/>
        <v>0</v>
      </c>
      <c r="Y102" s="116">
        <f t="shared" si="34"/>
        <v>0</v>
      </c>
      <c r="Z102" s="116">
        <f t="shared" si="35"/>
        <v>0</v>
      </c>
      <c r="AA102" s="116">
        <f t="shared" si="36"/>
        <v>0</v>
      </c>
      <c r="AB102" s="116">
        <f t="shared" si="37"/>
        <v>0</v>
      </c>
      <c r="AC102" s="116">
        <f t="shared" si="38"/>
        <v>0</v>
      </c>
      <c r="AD102" s="115">
        <f t="shared" ref="AD102:AD125" si="39">V$46*(EXP(-W46*($A75-1))-EXP(-W46*($A75)))</f>
        <v>0</v>
      </c>
      <c r="AE102" s="116"/>
      <c r="AF102" s="116"/>
      <c r="AG102" s="116"/>
      <c r="AH102" s="116"/>
      <c r="AI102" s="116"/>
      <c r="AJ102" s="116"/>
      <c r="AK102" s="116"/>
      <c r="AL102" s="116"/>
      <c r="AM102" s="116"/>
      <c r="AN102" s="116"/>
      <c r="AO102" s="116"/>
      <c r="AP102" s="116"/>
      <c r="AQ102" s="116"/>
      <c r="AR102" s="116"/>
      <c r="AS102" s="116"/>
      <c r="AT102" s="116"/>
      <c r="AU102" s="116"/>
      <c r="AV102" s="116"/>
      <c r="AW102" s="199"/>
      <c r="AX102" s="116"/>
      <c r="AY102" s="116"/>
      <c r="AZ102" s="116"/>
      <c r="BA102" s="117"/>
      <c r="BB102" s="118">
        <f t="shared" si="12"/>
        <v>0</v>
      </c>
    </row>
    <row r="103" spans="1:54" x14ac:dyDescent="0.2">
      <c r="A103" s="100">
        <f t="shared" si="13"/>
        <v>29</v>
      </c>
      <c r="B103" s="100">
        <f t="shared" si="13"/>
        <v>2008</v>
      </c>
      <c r="C103" s="114">
        <f t="shared" si="10"/>
        <v>0</v>
      </c>
      <c r="D103" s="115">
        <f t="shared" si="11"/>
        <v>0</v>
      </c>
      <c r="E103" s="115">
        <f t="shared" si="14"/>
        <v>0</v>
      </c>
      <c r="F103" s="115">
        <f t="shared" si="15"/>
        <v>0</v>
      </c>
      <c r="G103" s="115">
        <f t="shared" si="16"/>
        <v>0</v>
      </c>
      <c r="H103" s="115">
        <f t="shared" si="17"/>
        <v>0</v>
      </c>
      <c r="I103" s="115">
        <f t="shared" si="18"/>
        <v>0</v>
      </c>
      <c r="J103" s="115">
        <f t="shared" si="19"/>
        <v>0</v>
      </c>
      <c r="K103" s="115">
        <f t="shared" si="20"/>
        <v>0</v>
      </c>
      <c r="L103" s="116">
        <f t="shared" si="21"/>
        <v>0</v>
      </c>
      <c r="M103" s="116">
        <f t="shared" si="22"/>
        <v>0</v>
      </c>
      <c r="N103" s="116">
        <f t="shared" si="23"/>
        <v>0</v>
      </c>
      <c r="O103" s="116">
        <f t="shared" si="24"/>
        <v>0</v>
      </c>
      <c r="P103" s="116">
        <f t="shared" si="25"/>
        <v>0</v>
      </c>
      <c r="Q103" s="116">
        <f t="shared" si="26"/>
        <v>0</v>
      </c>
      <c r="R103" s="116">
        <f t="shared" si="27"/>
        <v>0</v>
      </c>
      <c r="S103" s="116">
        <f t="shared" si="28"/>
        <v>0</v>
      </c>
      <c r="T103" s="116">
        <f t="shared" si="29"/>
        <v>0</v>
      </c>
      <c r="U103" s="116">
        <f t="shared" si="30"/>
        <v>0</v>
      </c>
      <c r="V103" s="116">
        <f t="shared" si="31"/>
        <v>0</v>
      </c>
      <c r="W103" s="116">
        <f t="shared" si="32"/>
        <v>0</v>
      </c>
      <c r="X103" s="116">
        <f t="shared" si="33"/>
        <v>0</v>
      </c>
      <c r="Y103" s="116">
        <f t="shared" si="34"/>
        <v>0</v>
      </c>
      <c r="Z103" s="116">
        <f t="shared" si="35"/>
        <v>0</v>
      </c>
      <c r="AA103" s="116">
        <f t="shared" si="36"/>
        <v>0</v>
      </c>
      <c r="AB103" s="116">
        <f t="shared" si="37"/>
        <v>0</v>
      </c>
      <c r="AC103" s="116">
        <f t="shared" si="38"/>
        <v>0</v>
      </c>
      <c r="AD103" s="116">
        <f t="shared" si="39"/>
        <v>0</v>
      </c>
      <c r="AE103" s="115">
        <f t="shared" ref="AE103:AE125" si="40">V$47*(EXP(-W47*($A75-1))-EXP(-W47*($A75)))</f>
        <v>0</v>
      </c>
      <c r="AF103" s="116"/>
      <c r="AG103" s="116"/>
      <c r="AH103" s="116"/>
      <c r="AI103" s="116"/>
      <c r="AJ103" s="116"/>
      <c r="AK103" s="116"/>
      <c r="AL103" s="116"/>
      <c r="AM103" s="116"/>
      <c r="AN103" s="116"/>
      <c r="AO103" s="116"/>
      <c r="AP103" s="116"/>
      <c r="AQ103" s="116"/>
      <c r="AR103" s="116"/>
      <c r="AS103" s="116"/>
      <c r="AT103" s="116"/>
      <c r="AU103" s="116"/>
      <c r="AV103" s="116"/>
      <c r="AW103" s="199"/>
      <c r="AX103" s="116"/>
      <c r="AY103" s="116"/>
      <c r="AZ103" s="116"/>
      <c r="BA103" s="117"/>
      <c r="BB103" s="118">
        <f t="shared" si="12"/>
        <v>0</v>
      </c>
    </row>
    <row r="104" spans="1:54" x14ac:dyDescent="0.2">
      <c r="A104" s="100">
        <f t="shared" si="13"/>
        <v>30</v>
      </c>
      <c r="B104" s="100">
        <f t="shared" si="13"/>
        <v>2009</v>
      </c>
      <c r="C104" s="114">
        <f t="shared" si="10"/>
        <v>0</v>
      </c>
      <c r="D104" s="115">
        <f t="shared" si="11"/>
        <v>0</v>
      </c>
      <c r="E104" s="115">
        <f t="shared" si="14"/>
        <v>0</v>
      </c>
      <c r="F104" s="115">
        <f t="shared" si="15"/>
        <v>0</v>
      </c>
      <c r="G104" s="115">
        <f t="shared" si="16"/>
        <v>0</v>
      </c>
      <c r="H104" s="115">
        <f t="shared" si="17"/>
        <v>0</v>
      </c>
      <c r="I104" s="115">
        <f t="shared" si="18"/>
        <v>0</v>
      </c>
      <c r="J104" s="115">
        <f t="shared" si="19"/>
        <v>0</v>
      </c>
      <c r="K104" s="115">
        <f t="shared" si="20"/>
        <v>0</v>
      </c>
      <c r="L104" s="116">
        <f t="shared" si="21"/>
        <v>0</v>
      </c>
      <c r="M104" s="116">
        <f t="shared" si="22"/>
        <v>0</v>
      </c>
      <c r="N104" s="116">
        <f t="shared" si="23"/>
        <v>0</v>
      </c>
      <c r="O104" s="116">
        <f t="shared" si="24"/>
        <v>0</v>
      </c>
      <c r="P104" s="116">
        <f t="shared" si="25"/>
        <v>0</v>
      </c>
      <c r="Q104" s="116">
        <f t="shared" si="26"/>
        <v>0</v>
      </c>
      <c r="R104" s="116">
        <f t="shared" si="27"/>
        <v>0</v>
      </c>
      <c r="S104" s="116">
        <f t="shared" si="28"/>
        <v>0</v>
      </c>
      <c r="T104" s="116">
        <f t="shared" si="29"/>
        <v>0</v>
      </c>
      <c r="U104" s="116">
        <f t="shared" si="30"/>
        <v>0</v>
      </c>
      <c r="V104" s="116">
        <f t="shared" si="31"/>
        <v>0</v>
      </c>
      <c r="W104" s="116">
        <f t="shared" si="32"/>
        <v>0</v>
      </c>
      <c r="X104" s="116">
        <f t="shared" si="33"/>
        <v>0</v>
      </c>
      <c r="Y104" s="116">
        <f t="shared" si="34"/>
        <v>0</v>
      </c>
      <c r="Z104" s="116">
        <f t="shared" si="35"/>
        <v>0</v>
      </c>
      <c r="AA104" s="116">
        <f t="shared" si="36"/>
        <v>0</v>
      </c>
      <c r="AB104" s="116">
        <f t="shared" si="37"/>
        <v>0</v>
      </c>
      <c r="AC104" s="116">
        <f t="shared" si="38"/>
        <v>0</v>
      </c>
      <c r="AD104" s="116">
        <f t="shared" si="39"/>
        <v>0</v>
      </c>
      <c r="AE104" s="116">
        <f t="shared" si="40"/>
        <v>0</v>
      </c>
      <c r="AF104" s="115">
        <f t="shared" ref="AF104:AF125" si="41">V$48*(EXP(-W48*($A75-1))-EXP(-W48*($A75)))</f>
        <v>0</v>
      </c>
      <c r="AG104" s="116"/>
      <c r="AH104" s="116"/>
      <c r="AI104" s="116"/>
      <c r="AJ104" s="116"/>
      <c r="AK104" s="116"/>
      <c r="AL104" s="116"/>
      <c r="AM104" s="116"/>
      <c r="AN104" s="116"/>
      <c r="AO104" s="116"/>
      <c r="AP104" s="116"/>
      <c r="AQ104" s="116"/>
      <c r="AR104" s="116"/>
      <c r="AS104" s="116"/>
      <c r="AT104" s="116"/>
      <c r="AU104" s="116"/>
      <c r="AV104" s="116"/>
      <c r="AW104" s="199"/>
      <c r="AX104" s="116"/>
      <c r="AY104" s="116"/>
      <c r="AZ104" s="116"/>
      <c r="BA104" s="117"/>
      <c r="BB104" s="118">
        <f t="shared" si="12"/>
        <v>0</v>
      </c>
    </row>
    <row r="105" spans="1:54" x14ac:dyDescent="0.2">
      <c r="A105" s="100">
        <f t="shared" si="13"/>
        <v>31</v>
      </c>
      <c r="B105" s="100">
        <f t="shared" si="13"/>
        <v>2010</v>
      </c>
      <c r="C105" s="114">
        <f t="shared" si="10"/>
        <v>0</v>
      </c>
      <c r="D105" s="115">
        <f t="shared" si="11"/>
        <v>0</v>
      </c>
      <c r="E105" s="115">
        <f t="shared" si="14"/>
        <v>0</v>
      </c>
      <c r="F105" s="115">
        <f t="shared" si="15"/>
        <v>0</v>
      </c>
      <c r="G105" s="115">
        <f t="shared" si="16"/>
        <v>0</v>
      </c>
      <c r="H105" s="115">
        <f t="shared" si="17"/>
        <v>0</v>
      </c>
      <c r="I105" s="115">
        <f t="shared" si="18"/>
        <v>0</v>
      </c>
      <c r="J105" s="115">
        <f t="shared" si="19"/>
        <v>0</v>
      </c>
      <c r="K105" s="115">
        <f t="shared" si="20"/>
        <v>0</v>
      </c>
      <c r="L105" s="116">
        <f t="shared" si="21"/>
        <v>0</v>
      </c>
      <c r="M105" s="116">
        <f t="shared" si="22"/>
        <v>0</v>
      </c>
      <c r="N105" s="116">
        <f t="shared" si="23"/>
        <v>0</v>
      </c>
      <c r="O105" s="116">
        <f t="shared" si="24"/>
        <v>0</v>
      </c>
      <c r="P105" s="116">
        <f t="shared" si="25"/>
        <v>0</v>
      </c>
      <c r="Q105" s="116">
        <f t="shared" si="26"/>
        <v>0</v>
      </c>
      <c r="R105" s="116">
        <f t="shared" si="27"/>
        <v>0</v>
      </c>
      <c r="S105" s="116">
        <f t="shared" si="28"/>
        <v>0</v>
      </c>
      <c r="T105" s="116">
        <f t="shared" si="29"/>
        <v>0</v>
      </c>
      <c r="U105" s="116">
        <f t="shared" si="30"/>
        <v>0</v>
      </c>
      <c r="V105" s="116">
        <f t="shared" si="31"/>
        <v>0</v>
      </c>
      <c r="W105" s="116">
        <f t="shared" si="32"/>
        <v>0</v>
      </c>
      <c r="X105" s="116">
        <f t="shared" si="33"/>
        <v>0</v>
      </c>
      <c r="Y105" s="116">
        <f t="shared" si="34"/>
        <v>0</v>
      </c>
      <c r="Z105" s="116">
        <f t="shared" si="35"/>
        <v>0</v>
      </c>
      <c r="AA105" s="116">
        <f t="shared" si="36"/>
        <v>0</v>
      </c>
      <c r="AB105" s="116">
        <f t="shared" si="37"/>
        <v>0</v>
      </c>
      <c r="AC105" s="116">
        <f t="shared" si="38"/>
        <v>0</v>
      </c>
      <c r="AD105" s="116">
        <f t="shared" si="39"/>
        <v>0</v>
      </c>
      <c r="AE105" s="116">
        <f t="shared" si="40"/>
        <v>0</v>
      </c>
      <c r="AF105" s="116">
        <f t="shared" si="41"/>
        <v>0</v>
      </c>
      <c r="AG105" s="115">
        <f t="shared" ref="AG105:AG125" si="42">V$49*(EXP(-W49*($A75-1))-EXP(-W49*($A75)))</f>
        <v>0</v>
      </c>
      <c r="AH105" s="116"/>
      <c r="AI105" s="116"/>
      <c r="AJ105" s="116"/>
      <c r="AK105" s="116"/>
      <c r="AL105" s="116"/>
      <c r="AM105" s="116"/>
      <c r="AN105" s="116"/>
      <c r="AO105" s="116"/>
      <c r="AP105" s="116"/>
      <c r="AQ105" s="116"/>
      <c r="AR105" s="116"/>
      <c r="AS105" s="116"/>
      <c r="AT105" s="116"/>
      <c r="AU105" s="116"/>
      <c r="AV105" s="116"/>
      <c r="AW105" s="199"/>
      <c r="AX105" s="116"/>
      <c r="AY105" s="116"/>
      <c r="AZ105" s="116"/>
      <c r="BA105" s="117"/>
      <c r="BB105" s="118">
        <f t="shared" si="12"/>
        <v>0</v>
      </c>
    </row>
    <row r="106" spans="1:54" x14ac:dyDescent="0.2">
      <c r="A106" s="100">
        <f t="shared" si="13"/>
        <v>32</v>
      </c>
      <c r="B106" s="100">
        <f t="shared" si="13"/>
        <v>2011</v>
      </c>
      <c r="C106" s="114">
        <f t="shared" si="10"/>
        <v>0</v>
      </c>
      <c r="D106" s="115">
        <f t="shared" si="11"/>
        <v>0</v>
      </c>
      <c r="E106" s="115">
        <f t="shared" si="14"/>
        <v>0</v>
      </c>
      <c r="F106" s="115">
        <f t="shared" si="15"/>
        <v>0</v>
      </c>
      <c r="G106" s="115">
        <f t="shared" si="16"/>
        <v>0</v>
      </c>
      <c r="H106" s="115">
        <f t="shared" si="17"/>
        <v>0</v>
      </c>
      <c r="I106" s="115">
        <f t="shared" si="18"/>
        <v>0</v>
      </c>
      <c r="J106" s="115">
        <f t="shared" si="19"/>
        <v>0</v>
      </c>
      <c r="K106" s="115">
        <f t="shared" si="20"/>
        <v>0</v>
      </c>
      <c r="L106" s="116">
        <f t="shared" si="21"/>
        <v>0</v>
      </c>
      <c r="M106" s="116">
        <f t="shared" si="22"/>
        <v>0</v>
      </c>
      <c r="N106" s="116">
        <f t="shared" si="23"/>
        <v>0</v>
      </c>
      <c r="O106" s="116">
        <f t="shared" si="24"/>
        <v>0</v>
      </c>
      <c r="P106" s="116">
        <f t="shared" si="25"/>
        <v>0</v>
      </c>
      <c r="Q106" s="116">
        <f t="shared" si="26"/>
        <v>0</v>
      </c>
      <c r="R106" s="116">
        <f t="shared" si="27"/>
        <v>0</v>
      </c>
      <c r="S106" s="116">
        <f t="shared" si="28"/>
        <v>0</v>
      </c>
      <c r="T106" s="116">
        <f t="shared" si="29"/>
        <v>0</v>
      </c>
      <c r="U106" s="116">
        <f t="shared" si="30"/>
        <v>0</v>
      </c>
      <c r="V106" s="116">
        <f t="shared" si="31"/>
        <v>0</v>
      </c>
      <c r="W106" s="116">
        <f t="shared" si="32"/>
        <v>0</v>
      </c>
      <c r="X106" s="116">
        <f t="shared" si="33"/>
        <v>0</v>
      </c>
      <c r="Y106" s="116">
        <f t="shared" si="34"/>
        <v>0</v>
      </c>
      <c r="Z106" s="116">
        <f t="shared" si="35"/>
        <v>0</v>
      </c>
      <c r="AA106" s="116">
        <f t="shared" si="36"/>
        <v>0</v>
      </c>
      <c r="AB106" s="116">
        <f t="shared" si="37"/>
        <v>0</v>
      </c>
      <c r="AC106" s="116">
        <f t="shared" si="38"/>
        <v>0</v>
      </c>
      <c r="AD106" s="116">
        <f t="shared" si="39"/>
        <v>0</v>
      </c>
      <c r="AE106" s="116">
        <f t="shared" si="40"/>
        <v>0</v>
      </c>
      <c r="AF106" s="116">
        <f t="shared" si="41"/>
        <v>0</v>
      </c>
      <c r="AG106" s="116">
        <f t="shared" si="42"/>
        <v>0</v>
      </c>
      <c r="AH106" s="115">
        <f t="shared" ref="AH106:AH125" si="43">V$50*(EXP(-W50*($A75-1))-EXP(-W50*($A75)))</f>
        <v>0</v>
      </c>
      <c r="AI106" s="116"/>
      <c r="AJ106" s="116"/>
      <c r="AK106" s="116"/>
      <c r="AL106" s="116"/>
      <c r="AM106" s="116"/>
      <c r="AN106" s="116"/>
      <c r="AO106" s="116"/>
      <c r="AP106" s="116"/>
      <c r="AQ106" s="116"/>
      <c r="AR106" s="116"/>
      <c r="AS106" s="116"/>
      <c r="AT106" s="116"/>
      <c r="AU106" s="116"/>
      <c r="AV106" s="116"/>
      <c r="AW106" s="199"/>
      <c r="AX106" s="116"/>
      <c r="AY106" s="116"/>
      <c r="AZ106" s="116"/>
      <c r="BA106" s="117"/>
      <c r="BB106" s="118">
        <f t="shared" si="12"/>
        <v>0</v>
      </c>
    </row>
    <row r="107" spans="1:54" x14ac:dyDescent="0.2">
      <c r="A107" s="100">
        <f t="shared" si="13"/>
        <v>33</v>
      </c>
      <c r="B107" s="100">
        <f t="shared" si="13"/>
        <v>2012</v>
      </c>
      <c r="C107" s="114">
        <f t="shared" ref="C107:C125" si="44">V$19*(EXP(-W51*($A107-1))-EXP(-W51*($A107)))</f>
        <v>0</v>
      </c>
      <c r="D107" s="115">
        <f t="shared" si="11"/>
        <v>0</v>
      </c>
      <c r="E107" s="115">
        <f t="shared" si="14"/>
        <v>0</v>
      </c>
      <c r="F107" s="115">
        <f t="shared" si="15"/>
        <v>0</v>
      </c>
      <c r="G107" s="115">
        <f t="shared" si="16"/>
        <v>0</v>
      </c>
      <c r="H107" s="115">
        <f t="shared" si="17"/>
        <v>0</v>
      </c>
      <c r="I107" s="115">
        <f t="shared" si="18"/>
        <v>0</v>
      </c>
      <c r="J107" s="115">
        <f t="shared" si="19"/>
        <v>0</v>
      </c>
      <c r="K107" s="115">
        <f t="shared" si="20"/>
        <v>0</v>
      </c>
      <c r="L107" s="116">
        <f t="shared" si="21"/>
        <v>0</v>
      </c>
      <c r="M107" s="116">
        <f t="shared" si="22"/>
        <v>0</v>
      </c>
      <c r="N107" s="116">
        <f t="shared" si="23"/>
        <v>0</v>
      </c>
      <c r="O107" s="116">
        <f t="shared" si="24"/>
        <v>0</v>
      </c>
      <c r="P107" s="116">
        <f t="shared" si="25"/>
        <v>0</v>
      </c>
      <c r="Q107" s="116">
        <f t="shared" si="26"/>
        <v>0</v>
      </c>
      <c r="R107" s="116">
        <f t="shared" si="27"/>
        <v>0</v>
      </c>
      <c r="S107" s="116">
        <f t="shared" si="28"/>
        <v>0</v>
      </c>
      <c r="T107" s="116">
        <f t="shared" si="29"/>
        <v>0</v>
      </c>
      <c r="U107" s="116">
        <f t="shared" si="30"/>
        <v>0</v>
      </c>
      <c r="V107" s="116">
        <f t="shared" si="31"/>
        <v>0</v>
      </c>
      <c r="W107" s="116">
        <f t="shared" si="32"/>
        <v>0</v>
      </c>
      <c r="X107" s="116">
        <f t="shared" si="33"/>
        <v>0</v>
      </c>
      <c r="Y107" s="116">
        <f t="shared" si="34"/>
        <v>0</v>
      </c>
      <c r="Z107" s="116">
        <f t="shared" si="35"/>
        <v>0</v>
      </c>
      <c r="AA107" s="116">
        <f t="shared" si="36"/>
        <v>0</v>
      </c>
      <c r="AB107" s="116">
        <f t="shared" si="37"/>
        <v>0</v>
      </c>
      <c r="AC107" s="116">
        <f t="shared" si="38"/>
        <v>0</v>
      </c>
      <c r="AD107" s="116">
        <f t="shared" si="39"/>
        <v>0</v>
      </c>
      <c r="AE107" s="116">
        <f t="shared" si="40"/>
        <v>0</v>
      </c>
      <c r="AF107" s="116">
        <f t="shared" si="41"/>
        <v>0</v>
      </c>
      <c r="AG107" s="116">
        <f t="shared" si="42"/>
        <v>0</v>
      </c>
      <c r="AH107" s="116">
        <f t="shared" si="43"/>
        <v>0</v>
      </c>
      <c r="AI107" s="115">
        <f t="shared" ref="AI107:AI125" si="45">V$51*(EXP(-W51*($A75-1))-EXP(-W51*($A75)))</f>
        <v>0</v>
      </c>
      <c r="AJ107" s="116"/>
      <c r="AK107" s="116"/>
      <c r="AL107" s="116"/>
      <c r="AM107" s="116"/>
      <c r="AN107" s="116"/>
      <c r="AO107" s="116"/>
      <c r="AP107" s="116"/>
      <c r="AQ107" s="116"/>
      <c r="AR107" s="116"/>
      <c r="AS107" s="116"/>
      <c r="AT107" s="116"/>
      <c r="AU107" s="116"/>
      <c r="AV107" s="116"/>
      <c r="AW107" s="199"/>
      <c r="AX107" s="116"/>
      <c r="AY107" s="116"/>
      <c r="AZ107" s="116"/>
      <c r="BA107" s="117"/>
      <c r="BB107" s="118">
        <f t="shared" si="12"/>
        <v>0</v>
      </c>
    </row>
    <row r="108" spans="1:54" x14ac:dyDescent="0.2">
      <c r="A108" s="100">
        <f t="shared" si="13"/>
        <v>34</v>
      </c>
      <c r="B108" s="100">
        <f t="shared" si="13"/>
        <v>2013</v>
      </c>
      <c r="C108" s="114">
        <f t="shared" si="44"/>
        <v>0</v>
      </c>
      <c r="D108" s="115">
        <f t="shared" ref="D108:D125" si="46">V$20*(EXP(-W52*($A107-1))-EXP(-W52*($A107)))</f>
        <v>0</v>
      </c>
      <c r="E108" s="115">
        <f t="shared" si="14"/>
        <v>0</v>
      </c>
      <c r="F108" s="115">
        <f t="shared" si="15"/>
        <v>0</v>
      </c>
      <c r="G108" s="115">
        <f t="shared" si="16"/>
        <v>0</v>
      </c>
      <c r="H108" s="115">
        <f t="shared" si="17"/>
        <v>0</v>
      </c>
      <c r="I108" s="115">
        <f t="shared" si="18"/>
        <v>0</v>
      </c>
      <c r="J108" s="115">
        <f t="shared" si="19"/>
        <v>0</v>
      </c>
      <c r="K108" s="115">
        <f t="shared" si="20"/>
        <v>0</v>
      </c>
      <c r="L108" s="116">
        <f t="shared" si="21"/>
        <v>0</v>
      </c>
      <c r="M108" s="116">
        <f t="shared" si="22"/>
        <v>0</v>
      </c>
      <c r="N108" s="116">
        <f t="shared" si="23"/>
        <v>0</v>
      </c>
      <c r="O108" s="116">
        <f t="shared" si="24"/>
        <v>0</v>
      </c>
      <c r="P108" s="116">
        <f t="shared" si="25"/>
        <v>0</v>
      </c>
      <c r="Q108" s="116">
        <f t="shared" si="26"/>
        <v>0</v>
      </c>
      <c r="R108" s="116">
        <f t="shared" si="27"/>
        <v>0</v>
      </c>
      <c r="S108" s="116">
        <f t="shared" si="28"/>
        <v>0</v>
      </c>
      <c r="T108" s="116">
        <f t="shared" si="29"/>
        <v>0</v>
      </c>
      <c r="U108" s="116">
        <f t="shared" si="30"/>
        <v>0</v>
      </c>
      <c r="V108" s="116">
        <f t="shared" si="31"/>
        <v>0</v>
      </c>
      <c r="W108" s="116">
        <f t="shared" si="32"/>
        <v>0</v>
      </c>
      <c r="X108" s="116">
        <f t="shared" si="33"/>
        <v>0</v>
      </c>
      <c r="Y108" s="116">
        <f t="shared" si="34"/>
        <v>0</v>
      </c>
      <c r="Z108" s="116">
        <f t="shared" si="35"/>
        <v>0</v>
      </c>
      <c r="AA108" s="116">
        <f t="shared" si="36"/>
        <v>0</v>
      </c>
      <c r="AB108" s="116">
        <f t="shared" si="37"/>
        <v>0</v>
      </c>
      <c r="AC108" s="116">
        <f t="shared" si="38"/>
        <v>0</v>
      </c>
      <c r="AD108" s="116">
        <f t="shared" si="39"/>
        <v>0</v>
      </c>
      <c r="AE108" s="116">
        <f t="shared" si="40"/>
        <v>0</v>
      </c>
      <c r="AF108" s="116">
        <f t="shared" si="41"/>
        <v>0</v>
      </c>
      <c r="AG108" s="116">
        <f t="shared" si="42"/>
        <v>0</v>
      </c>
      <c r="AH108" s="116">
        <f t="shared" si="43"/>
        <v>0</v>
      </c>
      <c r="AI108" s="116">
        <f t="shared" si="45"/>
        <v>0</v>
      </c>
      <c r="AJ108" s="115">
        <f t="shared" ref="AJ108:AJ125" si="47">V$52*(EXP(-W52*($A75-1))-EXP(-W52*($A75)))</f>
        <v>0</v>
      </c>
      <c r="AK108" s="116"/>
      <c r="AL108" s="116"/>
      <c r="AM108" s="116"/>
      <c r="AN108" s="116"/>
      <c r="AO108" s="116"/>
      <c r="AP108" s="116"/>
      <c r="AQ108" s="116"/>
      <c r="AR108" s="116"/>
      <c r="AS108" s="116"/>
      <c r="AT108" s="116"/>
      <c r="AU108" s="116"/>
      <c r="AV108" s="116"/>
      <c r="AW108" s="199"/>
      <c r="AX108" s="116"/>
      <c r="AY108" s="116"/>
      <c r="AZ108" s="116"/>
      <c r="BA108" s="117"/>
      <c r="BB108" s="118">
        <f t="shared" si="12"/>
        <v>0</v>
      </c>
    </row>
    <row r="109" spans="1:54" x14ac:dyDescent="0.2">
      <c r="A109" s="100">
        <f t="shared" si="13"/>
        <v>35</v>
      </c>
      <c r="B109" s="100">
        <f t="shared" si="13"/>
        <v>2014</v>
      </c>
      <c r="C109" s="114">
        <f t="shared" si="44"/>
        <v>0</v>
      </c>
      <c r="D109" s="115">
        <f t="shared" si="46"/>
        <v>0</v>
      </c>
      <c r="E109" s="115">
        <f t="shared" ref="E109:E125" si="48">V$21*(EXP(-W53*($A107-1))-EXP(-W53*($A107)))</f>
        <v>0</v>
      </c>
      <c r="F109" s="115">
        <f t="shared" si="15"/>
        <v>0</v>
      </c>
      <c r="G109" s="115">
        <f t="shared" si="16"/>
        <v>0</v>
      </c>
      <c r="H109" s="115">
        <f t="shared" si="17"/>
        <v>0</v>
      </c>
      <c r="I109" s="115">
        <f t="shared" si="18"/>
        <v>0</v>
      </c>
      <c r="J109" s="115">
        <f t="shared" si="19"/>
        <v>0</v>
      </c>
      <c r="K109" s="115">
        <f t="shared" si="20"/>
        <v>0</v>
      </c>
      <c r="L109" s="116">
        <f t="shared" si="21"/>
        <v>0</v>
      </c>
      <c r="M109" s="116">
        <f t="shared" si="22"/>
        <v>0</v>
      </c>
      <c r="N109" s="116">
        <f t="shared" si="23"/>
        <v>0</v>
      </c>
      <c r="O109" s="116">
        <f t="shared" si="24"/>
        <v>0</v>
      </c>
      <c r="P109" s="116">
        <f t="shared" si="25"/>
        <v>0</v>
      </c>
      <c r="Q109" s="116">
        <f t="shared" si="26"/>
        <v>0</v>
      </c>
      <c r="R109" s="116">
        <f t="shared" si="27"/>
        <v>0</v>
      </c>
      <c r="S109" s="116">
        <f t="shared" si="28"/>
        <v>0</v>
      </c>
      <c r="T109" s="116">
        <f t="shared" si="29"/>
        <v>0</v>
      </c>
      <c r="U109" s="116">
        <f t="shared" si="30"/>
        <v>0</v>
      </c>
      <c r="V109" s="116">
        <f t="shared" si="31"/>
        <v>0</v>
      </c>
      <c r="W109" s="116">
        <f t="shared" si="32"/>
        <v>0</v>
      </c>
      <c r="X109" s="116">
        <f t="shared" si="33"/>
        <v>0</v>
      </c>
      <c r="Y109" s="116">
        <f t="shared" si="34"/>
        <v>0</v>
      </c>
      <c r="Z109" s="116">
        <f t="shared" si="35"/>
        <v>0</v>
      </c>
      <c r="AA109" s="116">
        <f t="shared" si="36"/>
        <v>0</v>
      </c>
      <c r="AB109" s="116">
        <f t="shared" si="37"/>
        <v>0</v>
      </c>
      <c r="AC109" s="116">
        <f t="shared" si="38"/>
        <v>0</v>
      </c>
      <c r="AD109" s="116">
        <f t="shared" si="39"/>
        <v>0</v>
      </c>
      <c r="AE109" s="116">
        <f t="shared" si="40"/>
        <v>0</v>
      </c>
      <c r="AF109" s="116">
        <f t="shared" si="41"/>
        <v>0</v>
      </c>
      <c r="AG109" s="116">
        <f t="shared" si="42"/>
        <v>0</v>
      </c>
      <c r="AH109" s="116">
        <f t="shared" si="43"/>
        <v>0</v>
      </c>
      <c r="AI109" s="116">
        <f t="shared" si="45"/>
        <v>0</v>
      </c>
      <c r="AJ109" s="116">
        <f t="shared" si="47"/>
        <v>0</v>
      </c>
      <c r="AK109" s="115">
        <f t="shared" ref="AK109:AK125" si="49">V$53*(EXP(-W53*($A75-1))-EXP(-W53*($A75)))</f>
        <v>0</v>
      </c>
      <c r="AL109" s="116"/>
      <c r="AM109" s="116"/>
      <c r="AN109" s="116"/>
      <c r="AO109" s="116"/>
      <c r="AP109" s="116"/>
      <c r="AQ109" s="116"/>
      <c r="AR109" s="116"/>
      <c r="AS109" s="116"/>
      <c r="AT109" s="116"/>
      <c r="AU109" s="116"/>
      <c r="AV109" s="116"/>
      <c r="AW109" s="199"/>
      <c r="AX109" s="116"/>
      <c r="AY109" s="116"/>
      <c r="AZ109" s="116"/>
      <c r="BA109" s="117"/>
      <c r="BB109" s="118">
        <f t="shared" si="12"/>
        <v>0</v>
      </c>
    </row>
    <row r="110" spans="1:54" x14ac:dyDescent="0.2">
      <c r="A110" s="100">
        <f t="shared" si="13"/>
        <v>36</v>
      </c>
      <c r="B110" s="100">
        <f t="shared" si="13"/>
        <v>2015</v>
      </c>
      <c r="C110" s="114">
        <f t="shared" si="44"/>
        <v>0</v>
      </c>
      <c r="D110" s="115">
        <f t="shared" si="46"/>
        <v>0</v>
      </c>
      <c r="E110" s="115">
        <f t="shared" si="48"/>
        <v>0</v>
      </c>
      <c r="F110" s="115">
        <f t="shared" si="15"/>
        <v>0</v>
      </c>
      <c r="G110" s="115">
        <f t="shared" si="16"/>
        <v>0</v>
      </c>
      <c r="H110" s="115">
        <f t="shared" si="17"/>
        <v>0</v>
      </c>
      <c r="I110" s="115">
        <f t="shared" si="18"/>
        <v>0</v>
      </c>
      <c r="J110" s="115">
        <f t="shared" si="19"/>
        <v>0</v>
      </c>
      <c r="K110" s="115">
        <f t="shared" si="20"/>
        <v>0</v>
      </c>
      <c r="L110" s="116">
        <f t="shared" si="21"/>
        <v>0</v>
      </c>
      <c r="M110" s="116">
        <f t="shared" si="22"/>
        <v>0</v>
      </c>
      <c r="N110" s="116">
        <f t="shared" si="23"/>
        <v>0</v>
      </c>
      <c r="O110" s="116">
        <f t="shared" si="24"/>
        <v>0</v>
      </c>
      <c r="P110" s="116">
        <f t="shared" si="25"/>
        <v>0</v>
      </c>
      <c r="Q110" s="116">
        <f t="shared" si="26"/>
        <v>0</v>
      </c>
      <c r="R110" s="116">
        <f t="shared" si="27"/>
        <v>0</v>
      </c>
      <c r="S110" s="116">
        <f t="shared" si="28"/>
        <v>0</v>
      </c>
      <c r="T110" s="116">
        <f t="shared" si="29"/>
        <v>0</v>
      </c>
      <c r="U110" s="116">
        <f t="shared" si="30"/>
        <v>0</v>
      </c>
      <c r="V110" s="116">
        <f t="shared" si="31"/>
        <v>0</v>
      </c>
      <c r="W110" s="116">
        <f t="shared" si="32"/>
        <v>0</v>
      </c>
      <c r="X110" s="116">
        <f t="shared" si="33"/>
        <v>0</v>
      </c>
      <c r="Y110" s="116">
        <f t="shared" si="34"/>
        <v>0</v>
      </c>
      <c r="Z110" s="116">
        <f t="shared" si="35"/>
        <v>0</v>
      </c>
      <c r="AA110" s="116">
        <f t="shared" si="36"/>
        <v>0</v>
      </c>
      <c r="AB110" s="116">
        <f t="shared" si="37"/>
        <v>0</v>
      </c>
      <c r="AC110" s="116">
        <f t="shared" si="38"/>
        <v>0</v>
      </c>
      <c r="AD110" s="116">
        <f t="shared" si="39"/>
        <v>0</v>
      </c>
      <c r="AE110" s="116">
        <f t="shared" si="40"/>
        <v>0</v>
      </c>
      <c r="AF110" s="116">
        <f t="shared" si="41"/>
        <v>0</v>
      </c>
      <c r="AG110" s="116">
        <f t="shared" si="42"/>
        <v>0</v>
      </c>
      <c r="AH110" s="116">
        <f t="shared" si="43"/>
        <v>0</v>
      </c>
      <c r="AI110" s="116">
        <f t="shared" si="45"/>
        <v>0</v>
      </c>
      <c r="AJ110" s="116">
        <f t="shared" si="47"/>
        <v>0</v>
      </c>
      <c r="AK110" s="116">
        <f t="shared" si="49"/>
        <v>0</v>
      </c>
      <c r="AL110" s="115">
        <f t="shared" ref="AL110:AL125" si="50">V$54*(EXP(-W54*($A75-1))-EXP(-W54*($A75)))</f>
        <v>0</v>
      </c>
      <c r="AM110" s="116"/>
      <c r="AN110" s="116"/>
      <c r="AO110" s="116"/>
      <c r="AP110" s="116"/>
      <c r="AQ110" s="116"/>
      <c r="AR110" s="116"/>
      <c r="AS110" s="116"/>
      <c r="AT110" s="116"/>
      <c r="AU110" s="116"/>
      <c r="AV110" s="116"/>
      <c r="AW110" s="199"/>
      <c r="AX110" s="116"/>
      <c r="AY110" s="116"/>
      <c r="AZ110" s="116"/>
      <c r="BA110" s="117"/>
      <c r="BB110" s="118">
        <f t="shared" si="12"/>
        <v>0</v>
      </c>
    </row>
    <row r="111" spans="1:54" x14ac:dyDescent="0.2">
      <c r="A111" s="100">
        <f t="shared" si="13"/>
        <v>37</v>
      </c>
      <c r="B111" s="100">
        <f t="shared" si="13"/>
        <v>2016</v>
      </c>
      <c r="C111" s="114">
        <f t="shared" si="44"/>
        <v>0</v>
      </c>
      <c r="D111" s="115">
        <f t="shared" si="46"/>
        <v>0</v>
      </c>
      <c r="E111" s="115">
        <f t="shared" si="48"/>
        <v>0</v>
      </c>
      <c r="F111" s="115">
        <f t="shared" si="15"/>
        <v>0</v>
      </c>
      <c r="G111" s="115">
        <f t="shared" si="16"/>
        <v>0</v>
      </c>
      <c r="H111" s="115">
        <f t="shared" si="17"/>
        <v>0</v>
      </c>
      <c r="I111" s="115">
        <f t="shared" si="18"/>
        <v>0</v>
      </c>
      <c r="J111" s="115">
        <f t="shared" si="19"/>
        <v>0</v>
      </c>
      <c r="K111" s="115">
        <f t="shared" si="20"/>
        <v>0</v>
      </c>
      <c r="L111" s="116">
        <f t="shared" si="21"/>
        <v>0</v>
      </c>
      <c r="M111" s="116">
        <f t="shared" si="22"/>
        <v>0</v>
      </c>
      <c r="N111" s="116">
        <f t="shared" si="23"/>
        <v>0</v>
      </c>
      <c r="O111" s="116">
        <f t="shared" si="24"/>
        <v>0</v>
      </c>
      <c r="P111" s="116">
        <f t="shared" si="25"/>
        <v>0</v>
      </c>
      <c r="Q111" s="116">
        <f t="shared" si="26"/>
        <v>0</v>
      </c>
      <c r="R111" s="116">
        <f t="shared" si="27"/>
        <v>0</v>
      </c>
      <c r="S111" s="116">
        <f t="shared" si="28"/>
        <v>0</v>
      </c>
      <c r="T111" s="116">
        <f t="shared" si="29"/>
        <v>0</v>
      </c>
      <c r="U111" s="116">
        <f t="shared" si="30"/>
        <v>0</v>
      </c>
      <c r="V111" s="116">
        <f t="shared" si="31"/>
        <v>0</v>
      </c>
      <c r="W111" s="116">
        <f t="shared" si="32"/>
        <v>0</v>
      </c>
      <c r="X111" s="116">
        <f t="shared" si="33"/>
        <v>0</v>
      </c>
      <c r="Y111" s="116">
        <f t="shared" si="34"/>
        <v>0</v>
      </c>
      <c r="Z111" s="116">
        <f t="shared" si="35"/>
        <v>0</v>
      </c>
      <c r="AA111" s="116">
        <f t="shared" si="36"/>
        <v>0</v>
      </c>
      <c r="AB111" s="116">
        <f t="shared" si="37"/>
        <v>0</v>
      </c>
      <c r="AC111" s="116">
        <f t="shared" si="38"/>
        <v>0</v>
      </c>
      <c r="AD111" s="116">
        <f t="shared" si="39"/>
        <v>0</v>
      </c>
      <c r="AE111" s="116">
        <f t="shared" si="40"/>
        <v>0</v>
      </c>
      <c r="AF111" s="116">
        <f t="shared" si="41"/>
        <v>0</v>
      </c>
      <c r="AG111" s="116">
        <f t="shared" si="42"/>
        <v>0</v>
      </c>
      <c r="AH111" s="116">
        <f t="shared" si="43"/>
        <v>0</v>
      </c>
      <c r="AI111" s="116">
        <f t="shared" si="45"/>
        <v>0</v>
      </c>
      <c r="AJ111" s="116">
        <f t="shared" si="47"/>
        <v>0</v>
      </c>
      <c r="AK111" s="116">
        <f t="shared" si="49"/>
        <v>0</v>
      </c>
      <c r="AL111" s="116">
        <f t="shared" si="50"/>
        <v>0</v>
      </c>
      <c r="AM111" s="115">
        <f t="shared" ref="AM111:AM125" si="51">V$55*(EXP(-W55*($A75-1))-EXP(-W55*($A75)))</f>
        <v>0</v>
      </c>
      <c r="AN111" s="116"/>
      <c r="AO111" s="116"/>
      <c r="AP111" s="116"/>
      <c r="AQ111" s="116"/>
      <c r="AR111" s="116"/>
      <c r="AS111" s="116"/>
      <c r="AT111" s="116"/>
      <c r="AU111" s="116"/>
      <c r="AV111" s="116"/>
      <c r="AW111" s="199"/>
      <c r="AX111" s="116"/>
      <c r="AY111" s="116"/>
      <c r="AZ111" s="116"/>
      <c r="BA111" s="117"/>
      <c r="BB111" s="118">
        <f t="shared" si="12"/>
        <v>0</v>
      </c>
    </row>
    <row r="112" spans="1:54" x14ac:dyDescent="0.2">
      <c r="A112" s="100">
        <f t="shared" si="13"/>
        <v>38</v>
      </c>
      <c r="B112" s="100">
        <f t="shared" si="13"/>
        <v>2017</v>
      </c>
      <c r="C112" s="114">
        <f t="shared" si="44"/>
        <v>0</v>
      </c>
      <c r="D112" s="115">
        <f t="shared" si="46"/>
        <v>0</v>
      </c>
      <c r="E112" s="115">
        <f t="shared" si="48"/>
        <v>0</v>
      </c>
      <c r="F112" s="115">
        <f t="shared" si="15"/>
        <v>0</v>
      </c>
      <c r="G112" s="115">
        <f t="shared" si="16"/>
        <v>0</v>
      </c>
      <c r="H112" s="115">
        <f t="shared" si="17"/>
        <v>0</v>
      </c>
      <c r="I112" s="115">
        <f t="shared" si="18"/>
        <v>0</v>
      </c>
      <c r="J112" s="115">
        <f t="shared" si="19"/>
        <v>0</v>
      </c>
      <c r="K112" s="115">
        <f t="shared" si="20"/>
        <v>0</v>
      </c>
      <c r="L112" s="116">
        <f t="shared" si="21"/>
        <v>0</v>
      </c>
      <c r="M112" s="116">
        <f t="shared" si="22"/>
        <v>0</v>
      </c>
      <c r="N112" s="116">
        <f t="shared" si="23"/>
        <v>0</v>
      </c>
      <c r="O112" s="116">
        <f t="shared" si="24"/>
        <v>0</v>
      </c>
      <c r="P112" s="116">
        <f t="shared" si="25"/>
        <v>0</v>
      </c>
      <c r="Q112" s="116">
        <f t="shared" si="26"/>
        <v>0</v>
      </c>
      <c r="R112" s="116">
        <f t="shared" si="27"/>
        <v>0</v>
      </c>
      <c r="S112" s="116">
        <f t="shared" si="28"/>
        <v>0</v>
      </c>
      <c r="T112" s="116">
        <f t="shared" si="29"/>
        <v>0</v>
      </c>
      <c r="U112" s="116">
        <f t="shared" si="30"/>
        <v>0</v>
      </c>
      <c r="V112" s="116">
        <f t="shared" si="31"/>
        <v>0</v>
      </c>
      <c r="W112" s="116">
        <f t="shared" si="32"/>
        <v>0</v>
      </c>
      <c r="X112" s="116">
        <f t="shared" si="33"/>
        <v>0</v>
      </c>
      <c r="Y112" s="116">
        <f t="shared" si="34"/>
        <v>0</v>
      </c>
      <c r="Z112" s="116">
        <f t="shared" si="35"/>
        <v>0</v>
      </c>
      <c r="AA112" s="116">
        <f t="shared" si="36"/>
        <v>0</v>
      </c>
      <c r="AB112" s="116">
        <f t="shared" si="37"/>
        <v>0</v>
      </c>
      <c r="AC112" s="116">
        <f t="shared" si="38"/>
        <v>0</v>
      </c>
      <c r="AD112" s="116">
        <f t="shared" si="39"/>
        <v>0</v>
      </c>
      <c r="AE112" s="116">
        <f t="shared" si="40"/>
        <v>0</v>
      </c>
      <c r="AF112" s="116">
        <f t="shared" si="41"/>
        <v>0</v>
      </c>
      <c r="AG112" s="116">
        <f t="shared" si="42"/>
        <v>0</v>
      </c>
      <c r="AH112" s="116">
        <f t="shared" si="43"/>
        <v>0</v>
      </c>
      <c r="AI112" s="116">
        <f t="shared" si="45"/>
        <v>0</v>
      </c>
      <c r="AJ112" s="116">
        <f t="shared" si="47"/>
        <v>0</v>
      </c>
      <c r="AK112" s="116">
        <f t="shared" si="49"/>
        <v>0</v>
      </c>
      <c r="AL112" s="116">
        <f t="shared" si="50"/>
        <v>0</v>
      </c>
      <c r="AM112" s="116">
        <f t="shared" si="51"/>
        <v>0</v>
      </c>
      <c r="AN112" s="115">
        <f t="shared" ref="AN112:AN125" si="52">V$56*(EXP(-W56*($A75-1))-EXP(-W56*($A75)))</f>
        <v>0</v>
      </c>
      <c r="AO112" s="116"/>
      <c r="AP112" s="116"/>
      <c r="AQ112" s="116"/>
      <c r="AR112" s="116"/>
      <c r="AS112" s="116"/>
      <c r="AT112" s="116"/>
      <c r="AU112" s="116"/>
      <c r="AV112" s="116"/>
      <c r="AW112" s="199"/>
      <c r="AX112" s="116"/>
      <c r="AY112" s="116"/>
      <c r="AZ112" s="116"/>
      <c r="BA112" s="117"/>
      <c r="BB112" s="118">
        <f t="shared" si="12"/>
        <v>0</v>
      </c>
    </row>
    <row r="113" spans="1:54" x14ac:dyDescent="0.2">
      <c r="A113" s="100">
        <f t="shared" si="13"/>
        <v>39</v>
      </c>
      <c r="B113" s="100">
        <f t="shared" si="13"/>
        <v>2018</v>
      </c>
      <c r="C113" s="114">
        <f t="shared" si="44"/>
        <v>0</v>
      </c>
      <c r="D113" s="115">
        <f t="shared" si="46"/>
        <v>0</v>
      </c>
      <c r="E113" s="115">
        <f t="shared" si="48"/>
        <v>0</v>
      </c>
      <c r="F113" s="115">
        <f t="shared" si="15"/>
        <v>0</v>
      </c>
      <c r="G113" s="115">
        <f t="shared" si="16"/>
        <v>0</v>
      </c>
      <c r="H113" s="115">
        <f t="shared" si="17"/>
        <v>0</v>
      </c>
      <c r="I113" s="115">
        <f t="shared" si="18"/>
        <v>0</v>
      </c>
      <c r="J113" s="115">
        <f t="shared" si="19"/>
        <v>0</v>
      </c>
      <c r="K113" s="115">
        <f t="shared" si="20"/>
        <v>0</v>
      </c>
      <c r="L113" s="116">
        <f t="shared" si="21"/>
        <v>0</v>
      </c>
      <c r="M113" s="116">
        <f t="shared" si="22"/>
        <v>0</v>
      </c>
      <c r="N113" s="116">
        <f t="shared" si="23"/>
        <v>0</v>
      </c>
      <c r="O113" s="116">
        <f t="shared" si="24"/>
        <v>0</v>
      </c>
      <c r="P113" s="116">
        <f t="shared" si="25"/>
        <v>0</v>
      </c>
      <c r="Q113" s="116">
        <f t="shared" si="26"/>
        <v>0</v>
      </c>
      <c r="R113" s="116">
        <f t="shared" si="27"/>
        <v>0</v>
      </c>
      <c r="S113" s="116">
        <f t="shared" si="28"/>
        <v>0</v>
      </c>
      <c r="T113" s="116">
        <f t="shared" si="29"/>
        <v>0</v>
      </c>
      <c r="U113" s="116">
        <f t="shared" si="30"/>
        <v>0</v>
      </c>
      <c r="V113" s="116">
        <f t="shared" si="31"/>
        <v>0</v>
      </c>
      <c r="W113" s="116">
        <f t="shared" si="32"/>
        <v>0</v>
      </c>
      <c r="X113" s="116">
        <f t="shared" si="33"/>
        <v>0</v>
      </c>
      <c r="Y113" s="116">
        <f t="shared" si="34"/>
        <v>0</v>
      </c>
      <c r="Z113" s="116">
        <f t="shared" si="35"/>
        <v>0</v>
      </c>
      <c r="AA113" s="116">
        <f t="shared" si="36"/>
        <v>0</v>
      </c>
      <c r="AB113" s="116">
        <f t="shared" si="37"/>
        <v>0</v>
      </c>
      <c r="AC113" s="116">
        <f t="shared" si="38"/>
        <v>0</v>
      </c>
      <c r="AD113" s="116">
        <f t="shared" si="39"/>
        <v>0</v>
      </c>
      <c r="AE113" s="116">
        <f t="shared" si="40"/>
        <v>0</v>
      </c>
      <c r="AF113" s="116">
        <f t="shared" si="41"/>
        <v>0</v>
      </c>
      <c r="AG113" s="116">
        <f t="shared" si="42"/>
        <v>0</v>
      </c>
      <c r="AH113" s="116">
        <f t="shared" si="43"/>
        <v>0</v>
      </c>
      <c r="AI113" s="116">
        <f t="shared" si="45"/>
        <v>0</v>
      </c>
      <c r="AJ113" s="116">
        <f t="shared" si="47"/>
        <v>0</v>
      </c>
      <c r="AK113" s="116">
        <f t="shared" si="49"/>
        <v>0</v>
      </c>
      <c r="AL113" s="116">
        <f t="shared" si="50"/>
        <v>0</v>
      </c>
      <c r="AM113" s="116">
        <f t="shared" si="51"/>
        <v>0</v>
      </c>
      <c r="AN113" s="116">
        <f t="shared" si="52"/>
        <v>0</v>
      </c>
      <c r="AO113" s="115">
        <f t="shared" ref="AO113:AO125" si="53">V$57*(EXP(-W57*($A75-1))-EXP(-W57*($A75)))</f>
        <v>0</v>
      </c>
      <c r="AP113" s="116"/>
      <c r="AQ113" s="116"/>
      <c r="AR113" s="116"/>
      <c r="AS113" s="116"/>
      <c r="AT113" s="116"/>
      <c r="AU113" s="116"/>
      <c r="AV113" s="116"/>
      <c r="AW113" s="199"/>
      <c r="AX113" s="116"/>
      <c r="AY113" s="116"/>
      <c r="AZ113" s="116"/>
      <c r="BA113" s="117"/>
      <c r="BB113" s="118">
        <f t="shared" si="12"/>
        <v>0</v>
      </c>
    </row>
    <row r="114" spans="1:54" x14ac:dyDescent="0.2">
      <c r="A114" s="100">
        <f t="shared" si="13"/>
        <v>40</v>
      </c>
      <c r="B114" s="100">
        <f t="shared" si="13"/>
        <v>2019</v>
      </c>
      <c r="C114" s="114">
        <f t="shared" si="44"/>
        <v>0</v>
      </c>
      <c r="D114" s="115">
        <f t="shared" si="46"/>
        <v>0</v>
      </c>
      <c r="E114" s="115">
        <f t="shared" si="48"/>
        <v>0</v>
      </c>
      <c r="F114" s="115">
        <f t="shared" si="15"/>
        <v>0</v>
      </c>
      <c r="G114" s="115">
        <f t="shared" si="16"/>
        <v>0</v>
      </c>
      <c r="H114" s="115">
        <f t="shared" si="17"/>
        <v>0</v>
      </c>
      <c r="I114" s="115">
        <f t="shared" si="18"/>
        <v>0</v>
      </c>
      <c r="J114" s="115">
        <f t="shared" si="19"/>
        <v>0</v>
      </c>
      <c r="K114" s="115">
        <f t="shared" si="20"/>
        <v>0</v>
      </c>
      <c r="L114" s="116">
        <f t="shared" si="21"/>
        <v>0</v>
      </c>
      <c r="M114" s="116">
        <f t="shared" si="22"/>
        <v>0</v>
      </c>
      <c r="N114" s="116">
        <f t="shared" si="23"/>
        <v>0</v>
      </c>
      <c r="O114" s="116">
        <f t="shared" si="24"/>
        <v>0</v>
      </c>
      <c r="P114" s="116">
        <f t="shared" si="25"/>
        <v>0</v>
      </c>
      <c r="Q114" s="116">
        <f t="shared" si="26"/>
        <v>0</v>
      </c>
      <c r="R114" s="116">
        <f t="shared" si="27"/>
        <v>0</v>
      </c>
      <c r="S114" s="116">
        <f t="shared" si="28"/>
        <v>0</v>
      </c>
      <c r="T114" s="116">
        <f t="shared" si="29"/>
        <v>0</v>
      </c>
      <c r="U114" s="116">
        <f t="shared" si="30"/>
        <v>0</v>
      </c>
      <c r="V114" s="116">
        <f t="shared" si="31"/>
        <v>0</v>
      </c>
      <c r="W114" s="116">
        <f t="shared" si="32"/>
        <v>0</v>
      </c>
      <c r="X114" s="116">
        <f t="shared" si="33"/>
        <v>0</v>
      </c>
      <c r="Y114" s="116">
        <f t="shared" si="34"/>
        <v>0</v>
      </c>
      <c r="Z114" s="116">
        <f t="shared" si="35"/>
        <v>0</v>
      </c>
      <c r="AA114" s="116">
        <f t="shared" si="36"/>
        <v>0</v>
      </c>
      <c r="AB114" s="116">
        <f t="shared" si="37"/>
        <v>0</v>
      </c>
      <c r="AC114" s="116">
        <f t="shared" si="38"/>
        <v>0</v>
      </c>
      <c r="AD114" s="116">
        <f t="shared" si="39"/>
        <v>0</v>
      </c>
      <c r="AE114" s="116">
        <f t="shared" si="40"/>
        <v>0</v>
      </c>
      <c r="AF114" s="116">
        <f t="shared" si="41"/>
        <v>0</v>
      </c>
      <c r="AG114" s="116">
        <f t="shared" si="42"/>
        <v>0</v>
      </c>
      <c r="AH114" s="116">
        <f t="shared" si="43"/>
        <v>0</v>
      </c>
      <c r="AI114" s="116">
        <f t="shared" si="45"/>
        <v>0</v>
      </c>
      <c r="AJ114" s="116">
        <f t="shared" si="47"/>
        <v>0</v>
      </c>
      <c r="AK114" s="116">
        <f t="shared" si="49"/>
        <v>0</v>
      </c>
      <c r="AL114" s="116">
        <f t="shared" si="50"/>
        <v>0</v>
      </c>
      <c r="AM114" s="116">
        <f t="shared" si="51"/>
        <v>0</v>
      </c>
      <c r="AN114" s="116">
        <f t="shared" si="52"/>
        <v>0</v>
      </c>
      <c r="AO114" s="116">
        <f t="shared" si="53"/>
        <v>0</v>
      </c>
      <c r="AP114" s="115">
        <f t="shared" ref="AP114:AP125" si="54">V$58*(EXP(-W58*($A75-1))-EXP(-W58*($A75)))</f>
        <v>0</v>
      </c>
      <c r="AQ114" s="116"/>
      <c r="AR114" s="116"/>
      <c r="AS114" s="116"/>
      <c r="AT114" s="116"/>
      <c r="AU114" s="116"/>
      <c r="AV114" s="116"/>
      <c r="AW114" s="199"/>
      <c r="AX114" s="116"/>
      <c r="AY114" s="116"/>
      <c r="AZ114" s="116"/>
      <c r="BA114" s="117"/>
      <c r="BB114" s="118">
        <f t="shared" si="12"/>
        <v>0</v>
      </c>
    </row>
    <row r="115" spans="1:54" x14ac:dyDescent="0.2">
      <c r="A115" s="100">
        <f t="shared" si="13"/>
        <v>41</v>
      </c>
      <c r="B115" s="100">
        <f t="shared" si="13"/>
        <v>2020</v>
      </c>
      <c r="C115" s="114">
        <f t="shared" si="44"/>
        <v>0</v>
      </c>
      <c r="D115" s="115">
        <f t="shared" si="46"/>
        <v>0</v>
      </c>
      <c r="E115" s="115">
        <f t="shared" si="48"/>
        <v>0</v>
      </c>
      <c r="F115" s="115">
        <f t="shared" si="15"/>
        <v>0</v>
      </c>
      <c r="G115" s="115">
        <f t="shared" si="16"/>
        <v>0</v>
      </c>
      <c r="H115" s="115">
        <f t="shared" si="17"/>
        <v>0</v>
      </c>
      <c r="I115" s="115">
        <f t="shared" si="18"/>
        <v>0</v>
      </c>
      <c r="J115" s="115">
        <f t="shared" si="19"/>
        <v>0</v>
      </c>
      <c r="K115" s="115">
        <f t="shared" si="20"/>
        <v>0</v>
      </c>
      <c r="L115" s="116">
        <f t="shared" si="21"/>
        <v>0</v>
      </c>
      <c r="M115" s="116">
        <f t="shared" si="22"/>
        <v>0</v>
      </c>
      <c r="N115" s="116">
        <f t="shared" si="23"/>
        <v>0</v>
      </c>
      <c r="O115" s="116">
        <f t="shared" si="24"/>
        <v>0</v>
      </c>
      <c r="P115" s="116">
        <f t="shared" si="25"/>
        <v>0</v>
      </c>
      <c r="Q115" s="116">
        <f t="shared" si="26"/>
        <v>0</v>
      </c>
      <c r="R115" s="116">
        <f t="shared" si="27"/>
        <v>0</v>
      </c>
      <c r="S115" s="116">
        <f t="shared" si="28"/>
        <v>0</v>
      </c>
      <c r="T115" s="116">
        <f t="shared" si="29"/>
        <v>0</v>
      </c>
      <c r="U115" s="116">
        <f t="shared" si="30"/>
        <v>0</v>
      </c>
      <c r="V115" s="116">
        <f t="shared" si="31"/>
        <v>0</v>
      </c>
      <c r="W115" s="116">
        <f t="shared" si="32"/>
        <v>0</v>
      </c>
      <c r="X115" s="116">
        <f t="shared" si="33"/>
        <v>0</v>
      </c>
      <c r="Y115" s="116">
        <f t="shared" si="34"/>
        <v>0</v>
      </c>
      <c r="Z115" s="116">
        <f t="shared" si="35"/>
        <v>0</v>
      </c>
      <c r="AA115" s="116">
        <f t="shared" si="36"/>
        <v>0</v>
      </c>
      <c r="AB115" s="116">
        <f t="shared" si="37"/>
        <v>0</v>
      </c>
      <c r="AC115" s="116">
        <f t="shared" si="38"/>
        <v>0</v>
      </c>
      <c r="AD115" s="116">
        <f t="shared" si="39"/>
        <v>0</v>
      </c>
      <c r="AE115" s="116">
        <f t="shared" si="40"/>
        <v>0</v>
      </c>
      <c r="AF115" s="116">
        <f t="shared" si="41"/>
        <v>0</v>
      </c>
      <c r="AG115" s="116">
        <f t="shared" si="42"/>
        <v>0</v>
      </c>
      <c r="AH115" s="116">
        <f t="shared" si="43"/>
        <v>0</v>
      </c>
      <c r="AI115" s="116">
        <f t="shared" si="45"/>
        <v>0</v>
      </c>
      <c r="AJ115" s="116">
        <f t="shared" si="47"/>
        <v>0</v>
      </c>
      <c r="AK115" s="116">
        <f t="shared" si="49"/>
        <v>0</v>
      </c>
      <c r="AL115" s="116">
        <f t="shared" si="50"/>
        <v>0</v>
      </c>
      <c r="AM115" s="116">
        <f t="shared" si="51"/>
        <v>0</v>
      </c>
      <c r="AN115" s="116">
        <f t="shared" si="52"/>
        <v>0</v>
      </c>
      <c r="AO115" s="116">
        <f t="shared" si="53"/>
        <v>0</v>
      </c>
      <c r="AP115" s="116">
        <f t="shared" si="54"/>
        <v>0</v>
      </c>
      <c r="AQ115" s="115">
        <f t="shared" ref="AQ115:AQ125" si="55">V$59*(EXP(-W59*($A75-1))-EXP(-W59*($A75)))</f>
        <v>0</v>
      </c>
      <c r="AR115" s="116"/>
      <c r="AS115" s="116"/>
      <c r="AT115" s="116"/>
      <c r="AU115" s="116"/>
      <c r="AV115" s="116"/>
      <c r="AW115" s="199"/>
      <c r="AX115" s="116"/>
      <c r="AY115" s="116"/>
      <c r="AZ115" s="116"/>
      <c r="BA115" s="117"/>
      <c r="BB115" s="118">
        <f t="shared" si="12"/>
        <v>0</v>
      </c>
    </row>
    <row r="116" spans="1:54" x14ac:dyDescent="0.2">
      <c r="A116" s="100">
        <f t="shared" si="13"/>
        <v>42</v>
      </c>
      <c r="B116" s="100">
        <f t="shared" si="13"/>
        <v>2021</v>
      </c>
      <c r="C116" s="114">
        <f t="shared" si="44"/>
        <v>0</v>
      </c>
      <c r="D116" s="115">
        <f t="shared" si="46"/>
        <v>0</v>
      </c>
      <c r="E116" s="115">
        <f t="shared" si="48"/>
        <v>0</v>
      </c>
      <c r="F116" s="115">
        <f t="shared" si="15"/>
        <v>0</v>
      </c>
      <c r="G116" s="115">
        <f t="shared" si="16"/>
        <v>0</v>
      </c>
      <c r="H116" s="115">
        <f t="shared" si="17"/>
        <v>0</v>
      </c>
      <c r="I116" s="115">
        <f t="shared" si="18"/>
        <v>0</v>
      </c>
      <c r="J116" s="115">
        <f t="shared" si="19"/>
        <v>0</v>
      </c>
      <c r="K116" s="115">
        <f t="shared" si="20"/>
        <v>0</v>
      </c>
      <c r="L116" s="116">
        <f t="shared" si="21"/>
        <v>0</v>
      </c>
      <c r="M116" s="116">
        <f t="shared" si="22"/>
        <v>0</v>
      </c>
      <c r="N116" s="116">
        <f t="shared" si="23"/>
        <v>0</v>
      </c>
      <c r="O116" s="116">
        <f t="shared" si="24"/>
        <v>0</v>
      </c>
      <c r="P116" s="116">
        <f t="shared" si="25"/>
        <v>0</v>
      </c>
      <c r="Q116" s="116">
        <f t="shared" si="26"/>
        <v>0</v>
      </c>
      <c r="R116" s="116">
        <f t="shared" si="27"/>
        <v>0</v>
      </c>
      <c r="S116" s="116">
        <f t="shared" si="28"/>
        <v>0</v>
      </c>
      <c r="T116" s="116">
        <f t="shared" si="29"/>
        <v>0</v>
      </c>
      <c r="U116" s="116">
        <f t="shared" si="30"/>
        <v>0</v>
      </c>
      <c r="V116" s="116">
        <f t="shared" si="31"/>
        <v>0</v>
      </c>
      <c r="W116" s="116">
        <f t="shared" si="32"/>
        <v>0</v>
      </c>
      <c r="X116" s="116">
        <f t="shared" si="33"/>
        <v>0</v>
      </c>
      <c r="Y116" s="116">
        <f t="shared" si="34"/>
        <v>0</v>
      </c>
      <c r="Z116" s="116">
        <f t="shared" si="35"/>
        <v>0</v>
      </c>
      <c r="AA116" s="116">
        <f t="shared" si="36"/>
        <v>0</v>
      </c>
      <c r="AB116" s="116">
        <f t="shared" si="37"/>
        <v>0</v>
      </c>
      <c r="AC116" s="116">
        <f t="shared" si="38"/>
        <v>0</v>
      </c>
      <c r="AD116" s="116">
        <f t="shared" si="39"/>
        <v>0</v>
      </c>
      <c r="AE116" s="116">
        <f t="shared" si="40"/>
        <v>0</v>
      </c>
      <c r="AF116" s="116">
        <f t="shared" si="41"/>
        <v>0</v>
      </c>
      <c r="AG116" s="116">
        <f t="shared" si="42"/>
        <v>0</v>
      </c>
      <c r="AH116" s="116">
        <f t="shared" si="43"/>
        <v>0</v>
      </c>
      <c r="AI116" s="116">
        <f t="shared" si="45"/>
        <v>0</v>
      </c>
      <c r="AJ116" s="116">
        <f t="shared" si="47"/>
        <v>0</v>
      </c>
      <c r="AK116" s="116">
        <f t="shared" si="49"/>
        <v>0</v>
      </c>
      <c r="AL116" s="116">
        <f t="shared" si="50"/>
        <v>0</v>
      </c>
      <c r="AM116" s="116">
        <f t="shared" si="51"/>
        <v>0</v>
      </c>
      <c r="AN116" s="116">
        <f t="shared" si="52"/>
        <v>0</v>
      </c>
      <c r="AO116" s="116">
        <f t="shared" si="53"/>
        <v>0</v>
      </c>
      <c r="AP116" s="116">
        <f t="shared" si="54"/>
        <v>0</v>
      </c>
      <c r="AQ116" s="116">
        <f t="shared" si="55"/>
        <v>0</v>
      </c>
      <c r="AR116" s="115">
        <f t="shared" ref="AR116:AR125" si="56">V$60*(EXP(-W60*($A75-1))-EXP(-W60*($A75)))</f>
        <v>0</v>
      </c>
      <c r="AS116" s="116"/>
      <c r="AT116" s="116"/>
      <c r="AU116" s="116"/>
      <c r="AV116" s="116"/>
      <c r="AW116" s="199"/>
      <c r="AX116" s="116"/>
      <c r="AY116" s="116"/>
      <c r="AZ116" s="116"/>
      <c r="BA116" s="117"/>
      <c r="BB116" s="118">
        <f t="shared" si="12"/>
        <v>0</v>
      </c>
    </row>
    <row r="117" spans="1:54" x14ac:dyDescent="0.2">
      <c r="A117" s="100">
        <f t="shared" si="13"/>
        <v>43</v>
      </c>
      <c r="B117" s="100">
        <f t="shared" si="13"/>
        <v>2022</v>
      </c>
      <c r="C117" s="114">
        <f t="shared" si="44"/>
        <v>0</v>
      </c>
      <c r="D117" s="115">
        <f t="shared" si="46"/>
        <v>0</v>
      </c>
      <c r="E117" s="115">
        <f t="shared" si="48"/>
        <v>0</v>
      </c>
      <c r="F117" s="115">
        <f t="shared" si="15"/>
        <v>0</v>
      </c>
      <c r="G117" s="115">
        <f t="shared" si="16"/>
        <v>0</v>
      </c>
      <c r="H117" s="115">
        <f t="shared" si="17"/>
        <v>0</v>
      </c>
      <c r="I117" s="115">
        <f t="shared" si="18"/>
        <v>0</v>
      </c>
      <c r="J117" s="115">
        <f t="shared" si="19"/>
        <v>0</v>
      </c>
      <c r="K117" s="115">
        <f t="shared" si="20"/>
        <v>0</v>
      </c>
      <c r="L117" s="116">
        <f t="shared" si="21"/>
        <v>0</v>
      </c>
      <c r="M117" s="116">
        <f t="shared" si="22"/>
        <v>0</v>
      </c>
      <c r="N117" s="116">
        <f t="shared" si="23"/>
        <v>0</v>
      </c>
      <c r="O117" s="116">
        <f t="shared" si="24"/>
        <v>0</v>
      </c>
      <c r="P117" s="116">
        <f t="shared" si="25"/>
        <v>0</v>
      </c>
      <c r="Q117" s="116">
        <f t="shared" si="26"/>
        <v>0</v>
      </c>
      <c r="R117" s="116">
        <f t="shared" si="27"/>
        <v>0</v>
      </c>
      <c r="S117" s="116">
        <f t="shared" si="28"/>
        <v>0</v>
      </c>
      <c r="T117" s="116">
        <f t="shared" si="29"/>
        <v>0</v>
      </c>
      <c r="U117" s="116">
        <f t="shared" si="30"/>
        <v>0</v>
      </c>
      <c r="V117" s="116">
        <f t="shared" si="31"/>
        <v>0</v>
      </c>
      <c r="W117" s="116">
        <f t="shared" si="32"/>
        <v>0</v>
      </c>
      <c r="X117" s="116">
        <f t="shared" si="33"/>
        <v>0</v>
      </c>
      <c r="Y117" s="116">
        <f t="shared" si="34"/>
        <v>0</v>
      </c>
      <c r="Z117" s="116">
        <f t="shared" si="35"/>
        <v>0</v>
      </c>
      <c r="AA117" s="116">
        <f t="shared" si="36"/>
        <v>0</v>
      </c>
      <c r="AB117" s="116">
        <f t="shared" si="37"/>
        <v>0</v>
      </c>
      <c r="AC117" s="116">
        <f t="shared" si="38"/>
        <v>0</v>
      </c>
      <c r="AD117" s="116">
        <f t="shared" si="39"/>
        <v>0</v>
      </c>
      <c r="AE117" s="116">
        <f t="shared" si="40"/>
        <v>0</v>
      </c>
      <c r="AF117" s="116">
        <f t="shared" si="41"/>
        <v>0</v>
      </c>
      <c r="AG117" s="116">
        <f t="shared" si="42"/>
        <v>0</v>
      </c>
      <c r="AH117" s="116">
        <f t="shared" si="43"/>
        <v>0</v>
      </c>
      <c r="AI117" s="116">
        <f t="shared" si="45"/>
        <v>0</v>
      </c>
      <c r="AJ117" s="116">
        <f t="shared" si="47"/>
        <v>0</v>
      </c>
      <c r="AK117" s="116">
        <f t="shared" si="49"/>
        <v>0</v>
      </c>
      <c r="AL117" s="116">
        <f t="shared" si="50"/>
        <v>0</v>
      </c>
      <c r="AM117" s="116">
        <f t="shared" si="51"/>
        <v>0</v>
      </c>
      <c r="AN117" s="116">
        <f t="shared" si="52"/>
        <v>0</v>
      </c>
      <c r="AO117" s="116">
        <f t="shared" si="53"/>
        <v>0</v>
      </c>
      <c r="AP117" s="116">
        <f t="shared" si="54"/>
        <v>0</v>
      </c>
      <c r="AQ117" s="116">
        <f t="shared" si="55"/>
        <v>0</v>
      </c>
      <c r="AR117" s="116">
        <f t="shared" si="56"/>
        <v>0</v>
      </c>
      <c r="AS117" s="115">
        <f t="shared" ref="AS117:AS125" si="57">V$61*(EXP(-W61*($A75-1))-EXP(-W61*($A75)))</f>
        <v>0</v>
      </c>
      <c r="AT117" s="116"/>
      <c r="AU117" s="116"/>
      <c r="AV117" s="116"/>
      <c r="AW117" s="199"/>
      <c r="AX117" s="116"/>
      <c r="AY117" s="116"/>
      <c r="AZ117" s="116"/>
      <c r="BA117" s="117"/>
      <c r="BB117" s="118">
        <f t="shared" si="12"/>
        <v>0</v>
      </c>
    </row>
    <row r="118" spans="1:54" x14ac:dyDescent="0.2">
      <c r="A118" s="100">
        <f t="shared" si="13"/>
        <v>44</v>
      </c>
      <c r="B118" s="100">
        <f t="shared" si="13"/>
        <v>2023</v>
      </c>
      <c r="C118" s="114">
        <f t="shared" si="44"/>
        <v>0</v>
      </c>
      <c r="D118" s="115">
        <f t="shared" si="46"/>
        <v>0</v>
      </c>
      <c r="E118" s="115">
        <f t="shared" si="48"/>
        <v>0</v>
      </c>
      <c r="F118" s="115">
        <f t="shared" si="15"/>
        <v>0</v>
      </c>
      <c r="G118" s="115">
        <f t="shared" si="16"/>
        <v>0</v>
      </c>
      <c r="H118" s="115">
        <f t="shared" si="17"/>
        <v>0</v>
      </c>
      <c r="I118" s="115">
        <f t="shared" si="18"/>
        <v>0</v>
      </c>
      <c r="J118" s="115">
        <f t="shared" si="19"/>
        <v>0</v>
      </c>
      <c r="K118" s="115">
        <f t="shared" si="20"/>
        <v>0</v>
      </c>
      <c r="L118" s="116">
        <f t="shared" si="21"/>
        <v>0</v>
      </c>
      <c r="M118" s="116">
        <f t="shared" si="22"/>
        <v>0</v>
      </c>
      <c r="N118" s="116">
        <f t="shared" si="23"/>
        <v>0</v>
      </c>
      <c r="O118" s="116">
        <f t="shared" si="24"/>
        <v>0</v>
      </c>
      <c r="P118" s="116">
        <f t="shared" si="25"/>
        <v>0</v>
      </c>
      <c r="Q118" s="116">
        <f t="shared" si="26"/>
        <v>0</v>
      </c>
      <c r="R118" s="116">
        <f t="shared" si="27"/>
        <v>0</v>
      </c>
      <c r="S118" s="116">
        <f t="shared" si="28"/>
        <v>0</v>
      </c>
      <c r="T118" s="116">
        <f t="shared" si="29"/>
        <v>0</v>
      </c>
      <c r="U118" s="116">
        <f t="shared" si="30"/>
        <v>0</v>
      </c>
      <c r="V118" s="116">
        <f t="shared" si="31"/>
        <v>0</v>
      </c>
      <c r="W118" s="116">
        <f t="shared" si="32"/>
        <v>0</v>
      </c>
      <c r="X118" s="116">
        <f t="shared" si="33"/>
        <v>0</v>
      </c>
      <c r="Y118" s="116">
        <f t="shared" si="34"/>
        <v>0</v>
      </c>
      <c r="Z118" s="116">
        <f t="shared" si="35"/>
        <v>0</v>
      </c>
      <c r="AA118" s="116">
        <f t="shared" si="36"/>
        <v>0</v>
      </c>
      <c r="AB118" s="116">
        <f t="shared" si="37"/>
        <v>0</v>
      </c>
      <c r="AC118" s="116">
        <f t="shared" si="38"/>
        <v>0</v>
      </c>
      <c r="AD118" s="116">
        <f t="shared" si="39"/>
        <v>0</v>
      </c>
      <c r="AE118" s="116">
        <f t="shared" si="40"/>
        <v>0</v>
      </c>
      <c r="AF118" s="116">
        <f t="shared" si="41"/>
        <v>0</v>
      </c>
      <c r="AG118" s="116">
        <f t="shared" si="42"/>
        <v>0</v>
      </c>
      <c r="AH118" s="116">
        <f t="shared" si="43"/>
        <v>0</v>
      </c>
      <c r="AI118" s="116">
        <f t="shared" si="45"/>
        <v>0</v>
      </c>
      <c r="AJ118" s="116">
        <f t="shared" si="47"/>
        <v>0</v>
      </c>
      <c r="AK118" s="116">
        <f t="shared" si="49"/>
        <v>0</v>
      </c>
      <c r="AL118" s="116">
        <f t="shared" si="50"/>
        <v>0</v>
      </c>
      <c r="AM118" s="116">
        <f t="shared" si="51"/>
        <v>0</v>
      </c>
      <c r="AN118" s="116">
        <f t="shared" si="52"/>
        <v>0</v>
      </c>
      <c r="AO118" s="116">
        <f t="shared" si="53"/>
        <v>0</v>
      </c>
      <c r="AP118" s="116">
        <f t="shared" si="54"/>
        <v>0</v>
      </c>
      <c r="AQ118" s="116">
        <f t="shared" si="55"/>
        <v>0</v>
      </c>
      <c r="AR118" s="116">
        <f t="shared" si="56"/>
        <v>0</v>
      </c>
      <c r="AS118" s="116">
        <f t="shared" si="57"/>
        <v>0</v>
      </c>
      <c r="AT118" s="115">
        <f t="shared" ref="AT118:AT125" si="58">V$62*(EXP(-W62*($A75-1))-EXP(-W62*($A75)))</f>
        <v>0</v>
      </c>
      <c r="AU118" s="116"/>
      <c r="AV118" s="116"/>
      <c r="AW118" s="199"/>
      <c r="AX118" s="116"/>
      <c r="AY118" s="116"/>
      <c r="AZ118" s="116"/>
      <c r="BA118" s="117"/>
      <c r="BB118" s="118">
        <f t="shared" si="12"/>
        <v>0</v>
      </c>
    </row>
    <row r="119" spans="1:54" x14ac:dyDescent="0.2">
      <c r="A119" s="101">
        <f t="shared" si="13"/>
        <v>45</v>
      </c>
      <c r="B119" s="101">
        <f t="shared" si="13"/>
        <v>2024</v>
      </c>
      <c r="C119" s="114">
        <f t="shared" si="44"/>
        <v>0</v>
      </c>
      <c r="D119" s="115">
        <f t="shared" si="46"/>
        <v>0</v>
      </c>
      <c r="E119" s="115">
        <f t="shared" si="48"/>
        <v>0</v>
      </c>
      <c r="F119" s="115">
        <f t="shared" si="15"/>
        <v>0</v>
      </c>
      <c r="G119" s="115">
        <f t="shared" si="16"/>
        <v>0</v>
      </c>
      <c r="H119" s="115">
        <f t="shared" si="17"/>
        <v>0</v>
      </c>
      <c r="I119" s="115">
        <f t="shared" si="18"/>
        <v>0</v>
      </c>
      <c r="J119" s="115">
        <f t="shared" si="19"/>
        <v>0</v>
      </c>
      <c r="K119" s="115">
        <f t="shared" si="20"/>
        <v>0</v>
      </c>
      <c r="L119" s="116">
        <f t="shared" si="21"/>
        <v>0</v>
      </c>
      <c r="M119" s="116">
        <f t="shared" si="22"/>
        <v>0</v>
      </c>
      <c r="N119" s="116">
        <f t="shared" si="23"/>
        <v>0</v>
      </c>
      <c r="O119" s="116">
        <f t="shared" si="24"/>
        <v>0</v>
      </c>
      <c r="P119" s="116">
        <f t="shared" si="25"/>
        <v>0</v>
      </c>
      <c r="Q119" s="116">
        <f t="shared" si="26"/>
        <v>0</v>
      </c>
      <c r="R119" s="116">
        <f t="shared" si="27"/>
        <v>0</v>
      </c>
      <c r="S119" s="116">
        <f t="shared" si="28"/>
        <v>0</v>
      </c>
      <c r="T119" s="116">
        <f t="shared" si="29"/>
        <v>0</v>
      </c>
      <c r="U119" s="116">
        <f t="shared" si="30"/>
        <v>0</v>
      </c>
      <c r="V119" s="116">
        <f t="shared" si="31"/>
        <v>0</v>
      </c>
      <c r="W119" s="116">
        <f t="shared" si="32"/>
        <v>0</v>
      </c>
      <c r="X119" s="116">
        <f t="shared" si="33"/>
        <v>0</v>
      </c>
      <c r="Y119" s="116">
        <f t="shared" si="34"/>
        <v>0</v>
      </c>
      <c r="Z119" s="116">
        <f t="shared" si="35"/>
        <v>0</v>
      </c>
      <c r="AA119" s="116">
        <f t="shared" si="36"/>
        <v>0</v>
      </c>
      <c r="AB119" s="116">
        <f t="shared" si="37"/>
        <v>0</v>
      </c>
      <c r="AC119" s="116">
        <f t="shared" si="38"/>
        <v>0</v>
      </c>
      <c r="AD119" s="116">
        <f t="shared" si="39"/>
        <v>0</v>
      </c>
      <c r="AE119" s="116">
        <f t="shared" si="40"/>
        <v>0</v>
      </c>
      <c r="AF119" s="116">
        <f t="shared" si="41"/>
        <v>0</v>
      </c>
      <c r="AG119" s="116">
        <f t="shared" si="42"/>
        <v>0</v>
      </c>
      <c r="AH119" s="116">
        <f t="shared" si="43"/>
        <v>0</v>
      </c>
      <c r="AI119" s="116">
        <f t="shared" si="45"/>
        <v>0</v>
      </c>
      <c r="AJ119" s="116">
        <f t="shared" si="47"/>
        <v>0</v>
      </c>
      <c r="AK119" s="116">
        <f t="shared" si="49"/>
        <v>0</v>
      </c>
      <c r="AL119" s="116">
        <f t="shared" si="50"/>
        <v>0</v>
      </c>
      <c r="AM119" s="116">
        <f t="shared" si="51"/>
        <v>0</v>
      </c>
      <c r="AN119" s="116">
        <f t="shared" si="52"/>
        <v>0</v>
      </c>
      <c r="AO119" s="116">
        <f t="shared" si="53"/>
        <v>0</v>
      </c>
      <c r="AP119" s="116">
        <f t="shared" si="54"/>
        <v>0</v>
      </c>
      <c r="AQ119" s="116">
        <f t="shared" si="55"/>
        <v>0</v>
      </c>
      <c r="AR119" s="116">
        <f t="shared" si="56"/>
        <v>0</v>
      </c>
      <c r="AS119" s="116">
        <f t="shared" si="57"/>
        <v>0</v>
      </c>
      <c r="AT119" s="116">
        <f t="shared" si="58"/>
        <v>0</v>
      </c>
      <c r="AU119" s="115">
        <f t="shared" ref="AU119:AU125" si="59">V$63*(EXP(-W63*($A75-1))-EXP(-W63*($A75)))</f>
        <v>0</v>
      </c>
      <c r="AV119" s="116"/>
      <c r="AW119" s="199"/>
      <c r="AX119" s="116"/>
      <c r="AY119" s="116"/>
      <c r="AZ119" s="116"/>
      <c r="BA119" s="117"/>
      <c r="BB119" s="118">
        <f t="shared" si="12"/>
        <v>0</v>
      </c>
    </row>
    <row r="120" spans="1:54" x14ac:dyDescent="0.2">
      <c r="A120" s="101">
        <f t="shared" si="13"/>
        <v>46</v>
      </c>
      <c r="B120" s="101">
        <f t="shared" si="13"/>
        <v>2025</v>
      </c>
      <c r="C120" s="201">
        <f t="shared" si="44"/>
        <v>0</v>
      </c>
      <c r="D120" s="202">
        <f t="shared" si="46"/>
        <v>0</v>
      </c>
      <c r="E120" s="202">
        <f t="shared" si="48"/>
        <v>0</v>
      </c>
      <c r="F120" s="202">
        <f t="shared" si="15"/>
        <v>0</v>
      </c>
      <c r="G120" s="202">
        <f t="shared" si="16"/>
        <v>0</v>
      </c>
      <c r="H120" s="202">
        <f t="shared" si="17"/>
        <v>0</v>
      </c>
      <c r="I120" s="202">
        <f t="shared" si="18"/>
        <v>0</v>
      </c>
      <c r="J120" s="202">
        <f t="shared" si="19"/>
        <v>0</v>
      </c>
      <c r="K120" s="202">
        <f t="shared" si="20"/>
        <v>0</v>
      </c>
      <c r="L120" s="203">
        <f t="shared" si="21"/>
        <v>0</v>
      </c>
      <c r="M120" s="203">
        <f t="shared" si="22"/>
        <v>0</v>
      </c>
      <c r="N120" s="203">
        <f t="shared" si="23"/>
        <v>0</v>
      </c>
      <c r="O120" s="203">
        <f t="shared" si="24"/>
        <v>0</v>
      </c>
      <c r="P120" s="203">
        <f t="shared" si="25"/>
        <v>0</v>
      </c>
      <c r="Q120" s="203">
        <f t="shared" si="26"/>
        <v>0</v>
      </c>
      <c r="R120" s="203">
        <f t="shared" si="27"/>
        <v>0</v>
      </c>
      <c r="S120" s="203">
        <f t="shared" si="28"/>
        <v>0</v>
      </c>
      <c r="T120" s="203">
        <f t="shared" si="29"/>
        <v>0</v>
      </c>
      <c r="U120" s="203">
        <f t="shared" si="30"/>
        <v>0</v>
      </c>
      <c r="V120" s="203">
        <f t="shared" si="31"/>
        <v>0</v>
      </c>
      <c r="W120" s="203">
        <f t="shared" si="32"/>
        <v>0</v>
      </c>
      <c r="X120" s="203">
        <f t="shared" si="33"/>
        <v>0</v>
      </c>
      <c r="Y120" s="203">
        <f t="shared" si="34"/>
        <v>0</v>
      </c>
      <c r="Z120" s="203">
        <f t="shared" si="35"/>
        <v>0</v>
      </c>
      <c r="AA120" s="203">
        <f t="shared" si="36"/>
        <v>0</v>
      </c>
      <c r="AB120" s="203">
        <f t="shared" si="37"/>
        <v>0</v>
      </c>
      <c r="AC120" s="203">
        <f t="shared" si="38"/>
        <v>0</v>
      </c>
      <c r="AD120" s="203">
        <f t="shared" si="39"/>
        <v>0</v>
      </c>
      <c r="AE120" s="203">
        <f t="shared" si="40"/>
        <v>0</v>
      </c>
      <c r="AF120" s="203">
        <f t="shared" si="41"/>
        <v>0</v>
      </c>
      <c r="AG120" s="203">
        <f t="shared" si="42"/>
        <v>0</v>
      </c>
      <c r="AH120" s="203">
        <f t="shared" si="43"/>
        <v>0</v>
      </c>
      <c r="AI120" s="203">
        <f t="shared" si="45"/>
        <v>0</v>
      </c>
      <c r="AJ120" s="203">
        <f t="shared" si="47"/>
        <v>0</v>
      </c>
      <c r="AK120" s="203">
        <f t="shared" si="49"/>
        <v>0</v>
      </c>
      <c r="AL120" s="203">
        <f t="shared" si="50"/>
        <v>0</v>
      </c>
      <c r="AM120" s="203">
        <f t="shared" si="51"/>
        <v>0</v>
      </c>
      <c r="AN120" s="203">
        <f t="shared" si="52"/>
        <v>0</v>
      </c>
      <c r="AO120" s="203">
        <f t="shared" si="53"/>
        <v>0</v>
      </c>
      <c r="AP120" s="203">
        <f t="shared" si="54"/>
        <v>0</v>
      </c>
      <c r="AQ120" s="203">
        <f t="shared" si="55"/>
        <v>0</v>
      </c>
      <c r="AR120" s="203">
        <f t="shared" si="56"/>
        <v>0</v>
      </c>
      <c r="AS120" s="203">
        <f t="shared" si="57"/>
        <v>0</v>
      </c>
      <c r="AT120" s="203">
        <f t="shared" si="58"/>
        <v>0</v>
      </c>
      <c r="AU120" s="203">
        <f t="shared" si="59"/>
        <v>0</v>
      </c>
      <c r="AV120" s="202">
        <f t="shared" ref="AV120:AV125" si="60">V$64*(EXP(-W64*($A75-1))-EXP(-W64*($A75)))</f>
        <v>0</v>
      </c>
      <c r="AW120" s="204"/>
      <c r="AX120" s="203"/>
      <c r="AY120" s="203"/>
      <c r="AZ120" s="203"/>
      <c r="BA120" s="205"/>
      <c r="BB120" s="206">
        <f t="shared" si="12"/>
        <v>0</v>
      </c>
    </row>
    <row r="121" spans="1:54" x14ac:dyDescent="0.2">
      <c r="A121" s="101">
        <f t="shared" si="13"/>
        <v>47</v>
      </c>
      <c r="B121" s="101">
        <f t="shared" si="13"/>
        <v>2026</v>
      </c>
      <c r="C121" s="114">
        <f t="shared" si="44"/>
        <v>0</v>
      </c>
      <c r="D121" s="115">
        <f t="shared" si="46"/>
        <v>0</v>
      </c>
      <c r="E121" s="115">
        <f t="shared" si="48"/>
        <v>0</v>
      </c>
      <c r="F121" s="115">
        <f t="shared" si="15"/>
        <v>0</v>
      </c>
      <c r="G121" s="115">
        <f t="shared" si="16"/>
        <v>0</v>
      </c>
      <c r="H121" s="115">
        <f t="shared" si="17"/>
        <v>0</v>
      </c>
      <c r="I121" s="115">
        <f t="shared" si="18"/>
        <v>0</v>
      </c>
      <c r="J121" s="115">
        <f t="shared" si="19"/>
        <v>0</v>
      </c>
      <c r="K121" s="115">
        <f t="shared" si="20"/>
        <v>0</v>
      </c>
      <c r="L121" s="116">
        <f t="shared" si="21"/>
        <v>0</v>
      </c>
      <c r="M121" s="116">
        <f t="shared" si="22"/>
        <v>0</v>
      </c>
      <c r="N121" s="116">
        <f t="shared" si="23"/>
        <v>0</v>
      </c>
      <c r="O121" s="116">
        <f t="shared" si="24"/>
        <v>0</v>
      </c>
      <c r="P121" s="116">
        <f t="shared" si="25"/>
        <v>0</v>
      </c>
      <c r="Q121" s="116">
        <f t="shared" si="26"/>
        <v>0</v>
      </c>
      <c r="R121" s="116">
        <f t="shared" si="27"/>
        <v>0</v>
      </c>
      <c r="S121" s="116">
        <f t="shared" si="28"/>
        <v>0</v>
      </c>
      <c r="T121" s="116">
        <f t="shared" si="29"/>
        <v>0</v>
      </c>
      <c r="U121" s="116">
        <f t="shared" si="30"/>
        <v>0</v>
      </c>
      <c r="V121" s="116">
        <f t="shared" si="31"/>
        <v>0</v>
      </c>
      <c r="W121" s="116">
        <f t="shared" si="32"/>
        <v>0</v>
      </c>
      <c r="X121" s="116">
        <f t="shared" si="33"/>
        <v>0</v>
      </c>
      <c r="Y121" s="116">
        <f t="shared" si="34"/>
        <v>0</v>
      </c>
      <c r="Z121" s="116">
        <f t="shared" si="35"/>
        <v>0</v>
      </c>
      <c r="AA121" s="116">
        <f t="shared" si="36"/>
        <v>0</v>
      </c>
      <c r="AB121" s="116">
        <f t="shared" si="37"/>
        <v>0</v>
      </c>
      <c r="AC121" s="116">
        <f t="shared" si="38"/>
        <v>0</v>
      </c>
      <c r="AD121" s="116">
        <f t="shared" si="39"/>
        <v>0</v>
      </c>
      <c r="AE121" s="116">
        <f t="shared" si="40"/>
        <v>0</v>
      </c>
      <c r="AF121" s="116">
        <f t="shared" si="41"/>
        <v>0</v>
      </c>
      <c r="AG121" s="116">
        <f t="shared" si="42"/>
        <v>0</v>
      </c>
      <c r="AH121" s="116">
        <f t="shared" si="43"/>
        <v>0</v>
      </c>
      <c r="AI121" s="116">
        <f t="shared" si="45"/>
        <v>0</v>
      </c>
      <c r="AJ121" s="116">
        <f t="shared" si="47"/>
        <v>0</v>
      </c>
      <c r="AK121" s="116">
        <f t="shared" si="49"/>
        <v>0</v>
      </c>
      <c r="AL121" s="116">
        <f t="shared" si="50"/>
        <v>0</v>
      </c>
      <c r="AM121" s="116">
        <f t="shared" si="51"/>
        <v>0</v>
      </c>
      <c r="AN121" s="116">
        <f t="shared" si="52"/>
        <v>0</v>
      </c>
      <c r="AO121" s="116">
        <f t="shared" si="53"/>
        <v>0</v>
      </c>
      <c r="AP121" s="116">
        <f t="shared" si="54"/>
        <v>0</v>
      </c>
      <c r="AQ121" s="116">
        <f t="shared" si="55"/>
        <v>0</v>
      </c>
      <c r="AR121" s="116">
        <f t="shared" si="56"/>
        <v>0</v>
      </c>
      <c r="AS121" s="116">
        <f t="shared" si="57"/>
        <v>0</v>
      </c>
      <c r="AT121" s="116">
        <f t="shared" si="58"/>
        <v>0</v>
      </c>
      <c r="AU121" s="116">
        <f t="shared" si="59"/>
        <v>0</v>
      </c>
      <c r="AV121" s="116">
        <f t="shared" si="60"/>
        <v>0</v>
      </c>
      <c r="AW121" s="207">
        <f>V$65*(EXP(-W65*($A75-1))-EXP(-W65*($A75)))</f>
        <v>0</v>
      </c>
      <c r="AX121" s="115"/>
      <c r="AY121" s="115"/>
      <c r="AZ121" s="115"/>
      <c r="BA121" s="208"/>
      <c r="BB121" s="118">
        <f t="shared" si="12"/>
        <v>0</v>
      </c>
    </row>
    <row r="122" spans="1:54" x14ac:dyDescent="0.2">
      <c r="A122" s="101">
        <f t="shared" ref="A122:B125" si="61">A121+1</f>
        <v>48</v>
      </c>
      <c r="B122" s="101">
        <f t="shared" si="61"/>
        <v>2027</v>
      </c>
      <c r="C122" s="114">
        <f t="shared" si="44"/>
        <v>0</v>
      </c>
      <c r="D122" s="115">
        <f t="shared" si="46"/>
        <v>0</v>
      </c>
      <c r="E122" s="115">
        <f t="shared" si="48"/>
        <v>0</v>
      </c>
      <c r="F122" s="115">
        <f t="shared" si="15"/>
        <v>0</v>
      </c>
      <c r="G122" s="115">
        <f t="shared" si="16"/>
        <v>0</v>
      </c>
      <c r="H122" s="115">
        <f t="shared" si="17"/>
        <v>0</v>
      </c>
      <c r="I122" s="115">
        <f t="shared" si="18"/>
        <v>0</v>
      </c>
      <c r="J122" s="115">
        <f t="shared" si="19"/>
        <v>0</v>
      </c>
      <c r="K122" s="115">
        <f t="shared" si="20"/>
        <v>0</v>
      </c>
      <c r="L122" s="116">
        <f t="shared" si="21"/>
        <v>0</v>
      </c>
      <c r="M122" s="116">
        <f t="shared" si="22"/>
        <v>0</v>
      </c>
      <c r="N122" s="116">
        <f t="shared" si="23"/>
        <v>0</v>
      </c>
      <c r="O122" s="116">
        <f t="shared" si="24"/>
        <v>0</v>
      </c>
      <c r="P122" s="116">
        <f t="shared" si="25"/>
        <v>0</v>
      </c>
      <c r="Q122" s="116">
        <f t="shared" si="26"/>
        <v>0</v>
      </c>
      <c r="R122" s="116">
        <f t="shared" si="27"/>
        <v>0</v>
      </c>
      <c r="S122" s="116">
        <f t="shared" si="28"/>
        <v>0</v>
      </c>
      <c r="T122" s="116">
        <f t="shared" si="29"/>
        <v>0</v>
      </c>
      <c r="U122" s="116">
        <f t="shared" si="30"/>
        <v>0</v>
      </c>
      <c r="V122" s="116">
        <f t="shared" si="31"/>
        <v>0</v>
      </c>
      <c r="W122" s="116">
        <f t="shared" si="32"/>
        <v>0</v>
      </c>
      <c r="X122" s="116">
        <f t="shared" si="33"/>
        <v>0</v>
      </c>
      <c r="Y122" s="116">
        <f t="shared" si="34"/>
        <v>0</v>
      </c>
      <c r="Z122" s="116">
        <f t="shared" si="35"/>
        <v>0</v>
      </c>
      <c r="AA122" s="116">
        <f t="shared" si="36"/>
        <v>0</v>
      </c>
      <c r="AB122" s="116">
        <f t="shared" si="37"/>
        <v>0</v>
      </c>
      <c r="AC122" s="116">
        <f t="shared" si="38"/>
        <v>0</v>
      </c>
      <c r="AD122" s="116">
        <f t="shared" si="39"/>
        <v>0</v>
      </c>
      <c r="AE122" s="116">
        <f t="shared" si="40"/>
        <v>0</v>
      </c>
      <c r="AF122" s="116">
        <f t="shared" si="41"/>
        <v>0</v>
      </c>
      <c r="AG122" s="116">
        <f t="shared" si="42"/>
        <v>0</v>
      </c>
      <c r="AH122" s="116">
        <f t="shared" si="43"/>
        <v>0</v>
      </c>
      <c r="AI122" s="116">
        <f t="shared" si="45"/>
        <v>0</v>
      </c>
      <c r="AJ122" s="116">
        <f t="shared" si="47"/>
        <v>0</v>
      </c>
      <c r="AK122" s="116">
        <f t="shared" si="49"/>
        <v>0</v>
      </c>
      <c r="AL122" s="116">
        <f t="shared" si="50"/>
        <v>0</v>
      </c>
      <c r="AM122" s="116">
        <f t="shared" si="51"/>
        <v>0</v>
      </c>
      <c r="AN122" s="116">
        <f t="shared" si="52"/>
        <v>0</v>
      </c>
      <c r="AO122" s="116">
        <f t="shared" si="53"/>
        <v>0</v>
      </c>
      <c r="AP122" s="116">
        <f t="shared" si="54"/>
        <v>0</v>
      </c>
      <c r="AQ122" s="116">
        <f t="shared" si="55"/>
        <v>0</v>
      </c>
      <c r="AR122" s="116">
        <f t="shared" si="56"/>
        <v>0</v>
      </c>
      <c r="AS122" s="116">
        <f t="shared" si="57"/>
        <v>0</v>
      </c>
      <c r="AT122" s="116">
        <f t="shared" si="58"/>
        <v>0</v>
      </c>
      <c r="AU122" s="116">
        <f t="shared" si="59"/>
        <v>0</v>
      </c>
      <c r="AV122" s="116">
        <f t="shared" si="60"/>
        <v>0</v>
      </c>
      <c r="AW122" s="207">
        <f>V$65*(EXP(-W66*($A76-1))-EXP(-W66*($A76)))</f>
        <v>0</v>
      </c>
      <c r="AX122" s="115">
        <f>V$66*(EXP(-W66*($A75-1))-EXP(-W66*($A75)))</f>
        <v>0</v>
      </c>
      <c r="AY122" s="115"/>
      <c r="AZ122" s="115"/>
      <c r="BA122" s="208"/>
      <c r="BB122" s="118">
        <f t="shared" si="12"/>
        <v>0</v>
      </c>
    </row>
    <row r="123" spans="1:54" x14ac:dyDescent="0.2">
      <c r="A123" s="101">
        <f t="shared" si="61"/>
        <v>49</v>
      </c>
      <c r="B123" s="101">
        <f t="shared" si="61"/>
        <v>2028</v>
      </c>
      <c r="C123" s="114">
        <f t="shared" si="44"/>
        <v>0</v>
      </c>
      <c r="D123" s="115">
        <f t="shared" si="46"/>
        <v>0</v>
      </c>
      <c r="E123" s="115">
        <f t="shared" si="48"/>
        <v>0</v>
      </c>
      <c r="F123" s="115">
        <f t="shared" si="15"/>
        <v>0</v>
      </c>
      <c r="G123" s="115">
        <f t="shared" si="16"/>
        <v>0</v>
      </c>
      <c r="H123" s="115">
        <f t="shared" si="17"/>
        <v>0</v>
      </c>
      <c r="I123" s="115">
        <f t="shared" si="18"/>
        <v>0</v>
      </c>
      <c r="J123" s="115">
        <f t="shared" si="19"/>
        <v>0</v>
      </c>
      <c r="K123" s="115">
        <f t="shared" si="20"/>
        <v>0</v>
      </c>
      <c r="L123" s="116">
        <f t="shared" si="21"/>
        <v>0</v>
      </c>
      <c r="M123" s="116">
        <f t="shared" si="22"/>
        <v>0</v>
      </c>
      <c r="N123" s="116">
        <f t="shared" si="23"/>
        <v>0</v>
      </c>
      <c r="O123" s="116">
        <f t="shared" si="24"/>
        <v>0</v>
      </c>
      <c r="P123" s="116">
        <f t="shared" si="25"/>
        <v>0</v>
      </c>
      <c r="Q123" s="116">
        <f t="shared" si="26"/>
        <v>0</v>
      </c>
      <c r="R123" s="116">
        <f t="shared" si="27"/>
        <v>0</v>
      </c>
      <c r="S123" s="116">
        <f t="shared" si="28"/>
        <v>0</v>
      </c>
      <c r="T123" s="116">
        <f t="shared" si="29"/>
        <v>0</v>
      </c>
      <c r="U123" s="116">
        <f t="shared" si="30"/>
        <v>0</v>
      </c>
      <c r="V123" s="116">
        <f t="shared" si="31"/>
        <v>0</v>
      </c>
      <c r="W123" s="116">
        <f t="shared" si="32"/>
        <v>0</v>
      </c>
      <c r="X123" s="116">
        <f t="shared" si="33"/>
        <v>0</v>
      </c>
      <c r="Y123" s="116">
        <f t="shared" si="34"/>
        <v>0</v>
      </c>
      <c r="Z123" s="116">
        <f t="shared" si="35"/>
        <v>0</v>
      </c>
      <c r="AA123" s="116">
        <f t="shared" si="36"/>
        <v>0</v>
      </c>
      <c r="AB123" s="116">
        <f t="shared" si="37"/>
        <v>0</v>
      </c>
      <c r="AC123" s="116">
        <f t="shared" si="38"/>
        <v>0</v>
      </c>
      <c r="AD123" s="116">
        <f t="shared" si="39"/>
        <v>0</v>
      </c>
      <c r="AE123" s="116">
        <f t="shared" si="40"/>
        <v>0</v>
      </c>
      <c r="AF123" s="116">
        <f t="shared" si="41"/>
        <v>0</v>
      </c>
      <c r="AG123" s="116">
        <f t="shared" si="42"/>
        <v>0</v>
      </c>
      <c r="AH123" s="116">
        <f t="shared" si="43"/>
        <v>0</v>
      </c>
      <c r="AI123" s="116">
        <f t="shared" si="45"/>
        <v>0</v>
      </c>
      <c r="AJ123" s="116">
        <f t="shared" si="47"/>
        <v>0</v>
      </c>
      <c r="AK123" s="116">
        <f t="shared" si="49"/>
        <v>0</v>
      </c>
      <c r="AL123" s="116">
        <f t="shared" si="50"/>
        <v>0</v>
      </c>
      <c r="AM123" s="116">
        <f t="shared" si="51"/>
        <v>0</v>
      </c>
      <c r="AN123" s="116">
        <f t="shared" si="52"/>
        <v>0</v>
      </c>
      <c r="AO123" s="116">
        <f t="shared" si="53"/>
        <v>0</v>
      </c>
      <c r="AP123" s="116">
        <f t="shared" si="54"/>
        <v>0</v>
      </c>
      <c r="AQ123" s="116">
        <f t="shared" si="55"/>
        <v>0</v>
      </c>
      <c r="AR123" s="116">
        <f t="shared" si="56"/>
        <v>0</v>
      </c>
      <c r="AS123" s="116">
        <f t="shared" si="57"/>
        <v>0</v>
      </c>
      <c r="AT123" s="116">
        <f t="shared" si="58"/>
        <v>0</v>
      </c>
      <c r="AU123" s="116">
        <f t="shared" si="59"/>
        <v>0</v>
      </c>
      <c r="AV123" s="116">
        <f t="shared" si="60"/>
        <v>0</v>
      </c>
      <c r="AW123" s="207">
        <f>V$65*(EXP(-W67*($A77-1))-EXP(-W67*($A77)))</f>
        <v>0</v>
      </c>
      <c r="AX123" s="115">
        <f>V$66*(EXP(-W67*($A76-1))-EXP(-W67*($A76)))</f>
        <v>0</v>
      </c>
      <c r="AY123" s="115">
        <f>V$67*(EXP(-W67*($A75-1))-EXP(-W67*($A75)))</f>
        <v>0</v>
      </c>
      <c r="AZ123" s="115"/>
      <c r="BA123" s="208"/>
      <c r="BB123" s="118">
        <f t="shared" si="12"/>
        <v>0</v>
      </c>
    </row>
    <row r="124" spans="1:54" x14ac:dyDescent="0.2">
      <c r="A124" s="101">
        <f t="shared" si="61"/>
        <v>50</v>
      </c>
      <c r="B124" s="101">
        <f t="shared" si="61"/>
        <v>2029</v>
      </c>
      <c r="C124" s="114">
        <f t="shared" si="44"/>
        <v>0</v>
      </c>
      <c r="D124" s="115">
        <f t="shared" si="46"/>
        <v>0</v>
      </c>
      <c r="E124" s="115">
        <f t="shared" si="48"/>
        <v>0</v>
      </c>
      <c r="F124" s="115">
        <f t="shared" si="15"/>
        <v>0</v>
      </c>
      <c r="G124" s="115">
        <f t="shared" si="16"/>
        <v>0</v>
      </c>
      <c r="H124" s="115">
        <f t="shared" si="17"/>
        <v>0</v>
      </c>
      <c r="I124" s="115">
        <f t="shared" si="18"/>
        <v>0</v>
      </c>
      <c r="J124" s="115">
        <f t="shared" si="19"/>
        <v>0</v>
      </c>
      <c r="K124" s="115">
        <f t="shared" si="20"/>
        <v>0</v>
      </c>
      <c r="L124" s="116">
        <f t="shared" si="21"/>
        <v>0</v>
      </c>
      <c r="M124" s="116">
        <f t="shared" si="22"/>
        <v>0</v>
      </c>
      <c r="N124" s="116">
        <f t="shared" si="23"/>
        <v>0</v>
      </c>
      <c r="O124" s="116">
        <f t="shared" si="24"/>
        <v>0</v>
      </c>
      <c r="P124" s="116">
        <f t="shared" si="25"/>
        <v>0</v>
      </c>
      <c r="Q124" s="116">
        <f t="shared" si="26"/>
        <v>0</v>
      </c>
      <c r="R124" s="116">
        <f t="shared" si="27"/>
        <v>0</v>
      </c>
      <c r="S124" s="116">
        <f t="shared" si="28"/>
        <v>0</v>
      </c>
      <c r="T124" s="116">
        <f t="shared" si="29"/>
        <v>0</v>
      </c>
      <c r="U124" s="116">
        <f t="shared" si="30"/>
        <v>0</v>
      </c>
      <c r="V124" s="116">
        <f t="shared" si="31"/>
        <v>0</v>
      </c>
      <c r="W124" s="116">
        <f t="shared" si="32"/>
        <v>0</v>
      </c>
      <c r="X124" s="116">
        <f t="shared" si="33"/>
        <v>0</v>
      </c>
      <c r="Y124" s="116">
        <f t="shared" si="34"/>
        <v>0</v>
      </c>
      <c r="Z124" s="116">
        <f t="shared" si="35"/>
        <v>0</v>
      </c>
      <c r="AA124" s="116">
        <f t="shared" si="36"/>
        <v>0</v>
      </c>
      <c r="AB124" s="116">
        <f t="shared" si="37"/>
        <v>0</v>
      </c>
      <c r="AC124" s="116">
        <f t="shared" si="38"/>
        <v>0</v>
      </c>
      <c r="AD124" s="116">
        <f t="shared" si="39"/>
        <v>0</v>
      </c>
      <c r="AE124" s="116">
        <f t="shared" si="40"/>
        <v>0</v>
      </c>
      <c r="AF124" s="116">
        <f t="shared" si="41"/>
        <v>0</v>
      </c>
      <c r="AG124" s="116">
        <f t="shared" si="42"/>
        <v>0</v>
      </c>
      <c r="AH124" s="116">
        <f t="shared" si="43"/>
        <v>0</v>
      </c>
      <c r="AI124" s="116">
        <f t="shared" si="45"/>
        <v>0</v>
      </c>
      <c r="AJ124" s="116">
        <f t="shared" si="47"/>
        <v>0</v>
      </c>
      <c r="AK124" s="116">
        <f t="shared" si="49"/>
        <v>0</v>
      </c>
      <c r="AL124" s="116">
        <f t="shared" si="50"/>
        <v>0</v>
      </c>
      <c r="AM124" s="116">
        <f t="shared" si="51"/>
        <v>0</v>
      </c>
      <c r="AN124" s="116">
        <f t="shared" si="52"/>
        <v>0</v>
      </c>
      <c r="AO124" s="116">
        <f t="shared" si="53"/>
        <v>0</v>
      </c>
      <c r="AP124" s="116">
        <f t="shared" si="54"/>
        <v>0</v>
      </c>
      <c r="AQ124" s="116">
        <f t="shared" si="55"/>
        <v>0</v>
      </c>
      <c r="AR124" s="116">
        <f t="shared" si="56"/>
        <v>0</v>
      </c>
      <c r="AS124" s="116">
        <f t="shared" si="57"/>
        <v>0</v>
      </c>
      <c r="AT124" s="116">
        <f t="shared" si="58"/>
        <v>0</v>
      </c>
      <c r="AU124" s="116">
        <f t="shared" si="59"/>
        <v>0</v>
      </c>
      <c r="AV124" s="116">
        <f t="shared" si="60"/>
        <v>0</v>
      </c>
      <c r="AW124" s="207">
        <f>V$65*(EXP(-W68*($A78-1))-EXP(-W68*($A78)))</f>
        <v>0</v>
      </c>
      <c r="AX124" s="115">
        <f>V$66*(EXP(-W68*($A77-1))-EXP(-W68*($A77)))</f>
        <v>0</v>
      </c>
      <c r="AY124" s="115">
        <f>V$67*(EXP(-W68*($A76-1))-EXP(-W68*($A76)))</f>
        <v>0</v>
      </c>
      <c r="AZ124" s="115">
        <f>V$68*(EXP(-W68*($A75-1))-EXP(-W68*($A75)))</f>
        <v>0</v>
      </c>
      <c r="BA124" s="208"/>
      <c r="BB124" s="118">
        <f t="shared" si="12"/>
        <v>0</v>
      </c>
    </row>
    <row r="125" spans="1:54" ht="13.5" thickBot="1" x14ac:dyDescent="0.25">
      <c r="A125" s="102">
        <f t="shared" si="61"/>
        <v>51</v>
      </c>
      <c r="B125" s="101">
        <f t="shared" si="61"/>
        <v>2030</v>
      </c>
      <c r="C125" s="119">
        <f t="shared" si="44"/>
        <v>0</v>
      </c>
      <c r="D125" s="120">
        <f t="shared" si="46"/>
        <v>0</v>
      </c>
      <c r="E125" s="120">
        <f t="shared" si="48"/>
        <v>0</v>
      </c>
      <c r="F125" s="120">
        <f t="shared" si="15"/>
        <v>0</v>
      </c>
      <c r="G125" s="120">
        <f t="shared" si="16"/>
        <v>0</v>
      </c>
      <c r="H125" s="120">
        <f t="shared" si="17"/>
        <v>0</v>
      </c>
      <c r="I125" s="120">
        <f t="shared" si="18"/>
        <v>0</v>
      </c>
      <c r="J125" s="120">
        <f t="shared" si="19"/>
        <v>0</v>
      </c>
      <c r="K125" s="120">
        <f t="shared" si="20"/>
        <v>0</v>
      </c>
      <c r="L125" s="121">
        <f t="shared" si="21"/>
        <v>0</v>
      </c>
      <c r="M125" s="121">
        <f t="shared" si="22"/>
        <v>0</v>
      </c>
      <c r="N125" s="121">
        <f t="shared" si="23"/>
        <v>0</v>
      </c>
      <c r="O125" s="121">
        <f t="shared" si="24"/>
        <v>0</v>
      </c>
      <c r="P125" s="121">
        <f t="shared" si="25"/>
        <v>0</v>
      </c>
      <c r="Q125" s="121">
        <f t="shared" si="26"/>
        <v>0</v>
      </c>
      <c r="R125" s="121">
        <f t="shared" si="27"/>
        <v>0</v>
      </c>
      <c r="S125" s="121">
        <f t="shared" si="28"/>
        <v>0</v>
      </c>
      <c r="T125" s="121">
        <f t="shared" si="29"/>
        <v>0</v>
      </c>
      <c r="U125" s="121">
        <f t="shared" si="30"/>
        <v>0</v>
      </c>
      <c r="V125" s="121">
        <f t="shared" si="31"/>
        <v>0</v>
      </c>
      <c r="W125" s="121">
        <f t="shared" si="32"/>
        <v>0</v>
      </c>
      <c r="X125" s="121">
        <f t="shared" si="33"/>
        <v>0</v>
      </c>
      <c r="Y125" s="121">
        <f t="shared" si="34"/>
        <v>0</v>
      </c>
      <c r="Z125" s="121">
        <f t="shared" si="35"/>
        <v>0</v>
      </c>
      <c r="AA125" s="121">
        <f t="shared" si="36"/>
        <v>0</v>
      </c>
      <c r="AB125" s="121">
        <f t="shared" si="37"/>
        <v>0</v>
      </c>
      <c r="AC125" s="121">
        <f t="shared" si="38"/>
        <v>0</v>
      </c>
      <c r="AD125" s="121">
        <f t="shared" si="39"/>
        <v>0</v>
      </c>
      <c r="AE125" s="121">
        <f t="shared" si="40"/>
        <v>0</v>
      </c>
      <c r="AF125" s="121">
        <f t="shared" si="41"/>
        <v>0</v>
      </c>
      <c r="AG125" s="121">
        <f t="shared" si="42"/>
        <v>0</v>
      </c>
      <c r="AH125" s="121">
        <f t="shared" si="43"/>
        <v>0</v>
      </c>
      <c r="AI125" s="121">
        <f t="shared" si="45"/>
        <v>0</v>
      </c>
      <c r="AJ125" s="121">
        <f t="shared" si="47"/>
        <v>0</v>
      </c>
      <c r="AK125" s="121">
        <f t="shared" si="49"/>
        <v>0</v>
      </c>
      <c r="AL125" s="121">
        <f t="shared" si="50"/>
        <v>0</v>
      </c>
      <c r="AM125" s="121">
        <f t="shared" si="51"/>
        <v>0</v>
      </c>
      <c r="AN125" s="121">
        <f t="shared" si="52"/>
        <v>0</v>
      </c>
      <c r="AO125" s="121">
        <f t="shared" si="53"/>
        <v>0</v>
      </c>
      <c r="AP125" s="121">
        <f t="shared" si="54"/>
        <v>0</v>
      </c>
      <c r="AQ125" s="121">
        <f t="shared" si="55"/>
        <v>0</v>
      </c>
      <c r="AR125" s="121">
        <f t="shared" si="56"/>
        <v>0</v>
      </c>
      <c r="AS125" s="121">
        <f t="shared" si="57"/>
        <v>0</v>
      </c>
      <c r="AT125" s="121">
        <f t="shared" si="58"/>
        <v>0</v>
      </c>
      <c r="AU125" s="121">
        <f t="shared" si="59"/>
        <v>0</v>
      </c>
      <c r="AV125" s="121">
        <f t="shared" si="60"/>
        <v>0</v>
      </c>
      <c r="AW125" s="200">
        <f>V$65*(EXP(-W69*($A79-1))-EXP(-W69*($A79)))</f>
        <v>0</v>
      </c>
      <c r="AX125" s="120">
        <f>V$66*(EXP(-W69*($A78-1))-EXP(-W69*($A78)))</f>
        <v>0</v>
      </c>
      <c r="AY125" s="120">
        <f>V$67*(EXP(-W69*($A77-1))-EXP(-W69*($A77)))</f>
        <v>0</v>
      </c>
      <c r="AZ125" s="120">
        <f>V$68*(EXP(-W69*($A76-1))-EXP(-W69*($A76)))</f>
        <v>0</v>
      </c>
      <c r="BA125" s="122">
        <f>V$69*(EXP(-W69*($A75-1))-EXP(-W69*($A75)))</f>
        <v>0</v>
      </c>
      <c r="BB125" s="123">
        <f t="shared" si="12"/>
        <v>0</v>
      </c>
    </row>
    <row r="126" spans="1:54" x14ac:dyDescent="0.2">
      <c r="B126" s="108"/>
      <c r="C126" s="59"/>
      <c r="D126" s="59"/>
      <c r="E126" s="59"/>
      <c r="F126" s="59"/>
      <c r="G126" s="59"/>
      <c r="H126" s="59"/>
      <c r="I126" s="59"/>
      <c r="J126" s="59"/>
      <c r="K126" s="22"/>
      <c r="L126" s="77"/>
      <c r="M126" s="12"/>
      <c r="N126" s="12"/>
      <c r="O126" s="12"/>
      <c r="P126" s="12"/>
      <c r="Q126" s="12"/>
    </row>
    <row r="127" spans="1:54" x14ac:dyDescent="0.2">
      <c r="B127" s="12"/>
      <c r="C127" s="59"/>
      <c r="D127" s="59"/>
      <c r="E127" s="59"/>
      <c r="F127" s="59"/>
      <c r="G127" s="59"/>
      <c r="H127" s="59"/>
      <c r="I127" s="59"/>
      <c r="J127" s="59"/>
      <c r="K127" s="22"/>
      <c r="L127" s="77"/>
      <c r="M127" s="12"/>
      <c r="N127" s="12"/>
      <c r="O127" s="12"/>
      <c r="P127" s="12"/>
      <c r="Q127" s="12"/>
    </row>
    <row r="128" spans="1:54" ht="15.75" x14ac:dyDescent="0.25">
      <c r="A128" s="103" t="s">
        <v>87</v>
      </c>
      <c r="B128" s="12"/>
      <c r="C128" s="59"/>
      <c r="D128" s="59"/>
      <c r="E128" s="59"/>
      <c r="F128" s="59"/>
      <c r="G128" s="59"/>
      <c r="H128" s="59"/>
      <c r="I128" s="59"/>
      <c r="J128" s="23"/>
      <c r="K128" s="22"/>
      <c r="L128" s="12"/>
      <c r="M128" s="12"/>
      <c r="N128" s="12"/>
      <c r="O128" s="12"/>
      <c r="P128" s="12"/>
      <c r="Q128" s="12"/>
    </row>
    <row r="129" spans="1:17" x14ac:dyDescent="0.2">
      <c r="B129" s="12"/>
      <c r="C129" s="25"/>
      <c r="D129" s="25"/>
      <c r="E129" s="25"/>
      <c r="F129" s="25"/>
      <c r="G129" s="25"/>
      <c r="H129" s="25"/>
      <c r="I129" s="23"/>
      <c r="J129" s="23"/>
      <c r="K129" s="22"/>
      <c r="L129" s="12"/>
      <c r="M129" s="12"/>
      <c r="N129" s="12"/>
      <c r="O129" s="12"/>
      <c r="P129" s="12"/>
      <c r="Q129" s="12"/>
    </row>
    <row r="130" spans="1:17" ht="13.5" thickBot="1" x14ac:dyDescent="0.25">
      <c r="A130" s="1"/>
      <c r="B130" s="30"/>
      <c r="C130" s="213"/>
      <c r="D130" s="25"/>
      <c r="E130" s="25"/>
      <c r="F130" s="25"/>
      <c r="G130" s="25"/>
      <c r="H130" s="25"/>
      <c r="I130" s="23"/>
      <c r="J130" s="23"/>
      <c r="K130" s="22"/>
      <c r="L130" s="12"/>
      <c r="M130" s="12"/>
      <c r="N130" s="12"/>
      <c r="O130" s="12"/>
      <c r="P130" s="12"/>
      <c r="Q130" s="12"/>
    </row>
    <row r="131" spans="1:17" ht="14.25" thickTop="1" thickBot="1" x14ac:dyDescent="0.25">
      <c r="A131" s="163" t="s">
        <v>108</v>
      </c>
      <c r="B131" s="9"/>
      <c r="C131" s="214"/>
      <c r="D131" s="159"/>
      <c r="E131" s="159"/>
      <c r="F131" s="159"/>
      <c r="G131" s="159"/>
      <c r="H131" s="159"/>
      <c r="I131" s="160"/>
      <c r="J131" s="160"/>
      <c r="K131" s="161"/>
      <c r="L131" s="9"/>
      <c r="M131" s="10"/>
      <c r="N131" s="12"/>
      <c r="O131" s="12"/>
      <c r="P131" s="12"/>
      <c r="Q131" s="12"/>
    </row>
    <row r="132" spans="1:17" x14ac:dyDescent="0.2">
      <c r="A132" s="11"/>
      <c r="B132" s="26"/>
      <c r="C132" s="25"/>
      <c r="D132" s="25"/>
      <c r="E132" s="23"/>
      <c r="F132" s="23"/>
      <c r="G132" s="22"/>
      <c r="H132" s="24"/>
      <c r="I132" s="22"/>
      <c r="J132" s="12"/>
      <c r="K132" s="12"/>
      <c r="L132" s="12"/>
      <c r="M132" s="13"/>
      <c r="O132" s="12"/>
      <c r="P132" s="12"/>
      <c r="Q132" s="12"/>
    </row>
    <row r="133" spans="1:17" ht="13.5" thickBot="1" x14ac:dyDescent="0.25">
      <c r="A133" s="11"/>
      <c r="B133" s="30" t="s">
        <v>47</v>
      </c>
      <c r="C133" s="25"/>
      <c r="D133" s="25"/>
      <c r="E133" s="23"/>
      <c r="F133" s="23"/>
      <c r="G133" s="30" t="s">
        <v>48</v>
      </c>
      <c r="H133" s="29"/>
      <c r="I133" s="22"/>
      <c r="J133" s="12"/>
      <c r="K133" s="12"/>
      <c r="L133" s="12"/>
      <c r="M133" s="13"/>
      <c r="O133" s="12"/>
      <c r="P133" s="12"/>
      <c r="Q133" s="12"/>
    </row>
    <row r="134" spans="1:17" ht="26.25" thickBot="1" x14ac:dyDescent="0.25">
      <c r="A134" s="254"/>
      <c r="B134" s="182" t="s">
        <v>100</v>
      </c>
      <c r="C134" s="183" t="e">
        <f>(INDEX($BB$75:$BB$125,MATCH(C131,$B$75:$B$125,0))/0.000716)</f>
        <v>#N/A</v>
      </c>
      <c r="D134" s="66"/>
      <c r="E134" s="23"/>
      <c r="F134" s="23"/>
      <c r="G134" s="182" t="s">
        <v>100</v>
      </c>
      <c r="H134" s="184" t="e">
        <f>C134</f>
        <v>#N/A</v>
      </c>
      <c r="I134" s="22"/>
      <c r="J134" s="12"/>
      <c r="K134" s="12"/>
      <c r="L134" s="12"/>
      <c r="M134" s="13"/>
      <c r="O134" s="12"/>
      <c r="P134" s="12"/>
      <c r="Q134" s="12"/>
    </row>
    <row r="135" spans="1:17" x14ac:dyDescent="0.2">
      <c r="A135" s="254"/>
      <c r="B135" s="27" t="s">
        <v>22</v>
      </c>
      <c r="C135" s="67">
        <v>0</v>
      </c>
      <c r="D135" s="68">
        <v>0.66592280204656862</v>
      </c>
      <c r="E135" s="23"/>
      <c r="F135" s="23"/>
      <c r="G135" s="27" t="s">
        <v>49</v>
      </c>
      <c r="H135" s="152" t="e">
        <f>IF(C135&lt;30,0.3*C134,C134*(C135/100))</f>
        <v>#N/A</v>
      </c>
      <c r="I135" s="22"/>
      <c r="J135" s="12"/>
      <c r="K135" s="12"/>
      <c r="L135" s="12"/>
      <c r="M135" s="13"/>
      <c r="O135" s="12"/>
      <c r="P135" s="12"/>
      <c r="Q135" s="12"/>
    </row>
    <row r="136" spans="1:17" ht="13.5" thickBot="1" x14ac:dyDescent="0.25">
      <c r="A136" s="254"/>
      <c r="B136" s="31" t="s">
        <v>23</v>
      </c>
      <c r="C136" s="32">
        <v>0</v>
      </c>
      <c r="D136" s="69">
        <v>0.33407719795343138</v>
      </c>
      <c r="E136" s="23"/>
      <c r="F136" s="23"/>
      <c r="G136" s="31" t="s">
        <v>50</v>
      </c>
      <c r="H136" s="153" t="e">
        <f>C134-H135</f>
        <v>#N/A</v>
      </c>
      <c r="I136" s="22"/>
      <c r="J136" s="12"/>
      <c r="K136" s="12"/>
      <c r="L136" s="12"/>
      <c r="M136" s="13"/>
      <c r="O136" s="12"/>
      <c r="P136" s="12"/>
      <c r="Q136" s="12"/>
    </row>
    <row r="137" spans="1:17" x14ac:dyDescent="0.2">
      <c r="A137" s="254"/>
      <c r="B137" s="31" t="s">
        <v>5</v>
      </c>
      <c r="C137" s="32">
        <v>0</v>
      </c>
      <c r="D137" s="181"/>
      <c r="E137" s="23"/>
      <c r="F137" s="23"/>
      <c r="G137" s="31" t="s">
        <v>51</v>
      </c>
      <c r="H137" s="153" t="e">
        <f>H$134*C137/100</f>
        <v>#N/A</v>
      </c>
      <c r="I137" s="22"/>
      <c r="J137" s="12"/>
      <c r="K137" s="12"/>
      <c r="L137" s="12"/>
      <c r="M137" s="13"/>
      <c r="O137" s="12"/>
      <c r="P137" s="12"/>
      <c r="Q137" s="12"/>
    </row>
    <row r="138" spans="1:17" x14ac:dyDescent="0.2">
      <c r="A138" s="254"/>
      <c r="B138" s="31" t="s">
        <v>7</v>
      </c>
      <c r="C138" s="32">
        <v>0</v>
      </c>
      <c r="D138" s="181"/>
      <c r="E138" s="23"/>
      <c r="F138" s="23"/>
      <c r="G138" s="31" t="s">
        <v>52</v>
      </c>
      <c r="H138" s="153" t="e">
        <f>H$134*C138/100</f>
        <v>#N/A</v>
      </c>
      <c r="I138" s="22"/>
      <c r="J138" s="12"/>
      <c r="K138" s="12"/>
      <c r="L138" s="12"/>
      <c r="M138" s="13"/>
      <c r="O138" s="12"/>
      <c r="P138" s="12"/>
      <c r="Q138" s="12"/>
    </row>
    <row r="139" spans="1:17" x14ac:dyDescent="0.2">
      <c r="A139" s="254"/>
      <c r="B139" s="31" t="s">
        <v>9</v>
      </c>
      <c r="C139" s="32">
        <v>0</v>
      </c>
      <c r="D139" s="181"/>
      <c r="E139" s="23"/>
      <c r="F139" s="23"/>
      <c r="G139" s="31" t="s">
        <v>53</v>
      </c>
      <c r="H139" s="153" t="e">
        <f>H$134*C139/100</f>
        <v>#N/A</v>
      </c>
      <c r="I139" s="22"/>
      <c r="J139" s="12"/>
      <c r="K139" s="12"/>
      <c r="L139" s="12"/>
      <c r="M139" s="13"/>
      <c r="O139" s="12"/>
      <c r="P139" s="12"/>
      <c r="Q139" s="12"/>
    </row>
    <row r="140" spans="1:17" x14ac:dyDescent="0.2">
      <c r="A140" s="254"/>
      <c r="B140" s="36" t="s">
        <v>11</v>
      </c>
      <c r="C140" s="37">
        <v>0</v>
      </c>
      <c r="D140" s="181"/>
      <c r="E140" s="23"/>
      <c r="F140" s="23"/>
      <c r="G140" s="36" t="s">
        <v>54</v>
      </c>
      <c r="H140" s="154" t="e">
        <f>H$134*C140/100</f>
        <v>#N/A</v>
      </c>
      <c r="I140" s="22"/>
      <c r="J140" s="12"/>
      <c r="K140" s="12"/>
      <c r="L140" s="12"/>
      <c r="M140" s="13"/>
      <c r="O140" s="12"/>
      <c r="P140" s="12"/>
      <c r="Q140" s="12"/>
    </row>
    <row r="141" spans="1:17" ht="13.5" thickBot="1" x14ac:dyDescent="0.25">
      <c r="A141" s="254"/>
      <c r="B141" s="39" t="s">
        <v>31</v>
      </c>
      <c r="C141" s="40">
        <v>0</v>
      </c>
      <c r="D141" s="181"/>
      <c r="E141" s="23"/>
      <c r="F141" s="23"/>
      <c r="G141" s="39" t="s">
        <v>55</v>
      </c>
      <c r="H141" s="155" t="e">
        <f>(H$134*C141/100)</f>
        <v>#N/A</v>
      </c>
      <c r="I141" s="22"/>
      <c r="J141" s="12"/>
      <c r="K141" s="12"/>
      <c r="L141" s="12"/>
      <c r="M141" s="13"/>
      <c r="O141" s="12"/>
      <c r="P141" s="12"/>
      <c r="Q141" s="12"/>
    </row>
    <row r="142" spans="1:17" x14ac:dyDescent="0.2">
      <c r="A142" s="11"/>
      <c r="B142" s="12"/>
      <c r="C142" s="25"/>
      <c r="D142" s="25"/>
      <c r="E142" s="23"/>
      <c r="F142" s="23"/>
      <c r="G142" s="22"/>
      <c r="H142" s="24"/>
      <c r="I142" s="22"/>
      <c r="J142" s="12"/>
      <c r="K142" s="12"/>
      <c r="L142" s="12"/>
      <c r="M142" s="13"/>
      <c r="O142" s="12"/>
      <c r="P142" s="12"/>
      <c r="Q142" s="12"/>
    </row>
    <row r="143" spans="1:17" ht="14.1" customHeight="1" x14ac:dyDescent="0.2">
      <c r="A143" s="11"/>
      <c r="B143" s="12"/>
      <c r="C143" s="12"/>
      <c r="D143" s="53"/>
      <c r="E143" s="28"/>
      <c r="F143" s="29"/>
      <c r="G143" s="12"/>
      <c r="H143" s="12"/>
      <c r="I143" s="12"/>
      <c r="J143" s="12"/>
      <c r="K143" s="12"/>
      <c r="L143" s="28"/>
      <c r="M143" s="162"/>
      <c r="O143" s="12"/>
      <c r="P143" s="12"/>
      <c r="Q143" s="12"/>
    </row>
    <row r="144" spans="1:17" ht="14.1" customHeight="1" x14ac:dyDescent="0.2">
      <c r="A144" s="11"/>
      <c r="B144" s="12"/>
      <c r="C144" s="12"/>
      <c r="D144" s="12"/>
      <c r="E144" s="12"/>
      <c r="F144" s="12"/>
      <c r="G144" s="12"/>
      <c r="H144" s="12"/>
      <c r="I144" s="12"/>
      <c r="J144" s="12"/>
      <c r="K144" s="12"/>
      <c r="L144" s="12"/>
      <c r="M144" s="13"/>
      <c r="N144" s="12"/>
      <c r="O144" s="12"/>
    </row>
    <row r="145" spans="1:17" ht="14.1" customHeight="1" thickBot="1" x14ac:dyDescent="0.25">
      <c r="A145" s="11"/>
      <c r="B145" s="30" t="s">
        <v>89</v>
      </c>
      <c r="C145" s="28"/>
      <c r="D145" s="28"/>
      <c r="E145" s="28"/>
      <c r="F145" s="28"/>
      <c r="G145" s="28"/>
      <c r="H145" s="30" t="s">
        <v>1</v>
      </c>
      <c r="I145" s="28"/>
      <c r="J145" s="28"/>
      <c r="K145" s="28"/>
      <c r="L145" s="12"/>
      <c r="M145" s="13"/>
      <c r="N145" s="12"/>
      <c r="O145" s="12"/>
    </row>
    <row r="146" spans="1:17" ht="14.1" customHeight="1" thickBot="1" x14ac:dyDescent="0.25">
      <c r="A146" s="11"/>
      <c r="B146" s="28"/>
      <c r="C146" s="20" t="s">
        <v>13</v>
      </c>
      <c r="D146" s="15" t="s">
        <v>14</v>
      </c>
      <c r="E146" s="21" t="s">
        <v>15</v>
      </c>
      <c r="F146" s="28"/>
      <c r="G146" s="28"/>
      <c r="H146" s="28"/>
      <c r="I146" s="14" t="s">
        <v>2</v>
      </c>
      <c r="J146" s="16" t="s">
        <v>3</v>
      </c>
      <c r="K146" s="12"/>
      <c r="L146" s="12"/>
      <c r="M146" s="13"/>
      <c r="N146" s="12"/>
      <c r="O146" s="12"/>
    </row>
    <row r="147" spans="1:17" ht="14.1" customHeight="1" x14ac:dyDescent="0.2">
      <c r="A147" s="11"/>
      <c r="B147" s="33" t="s">
        <v>4</v>
      </c>
      <c r="C147" s="131" t="e">
        <f>H137</f>
        <v>#N/A</v>
      </c>
      <c r="D147" s="132" t="e">
        <f>C147*0.000716</f>
        <v>#N/A</v>
      </c>
      <c r="E147" s="133" t="e">
        <f>D147*50.18</f>
        <v>#N/A</v>
      </c>
      <c r="F147" s="28"/>
      <c r="G147" s="28"/>
      <c r="H147" s="70" t="s">
        <v>4</v>
      </c>
      <c r="I147" s="146">
        <v>8000</v>
      </c>
      <c r="J147" s="147">
        <v>90</v>
      </c>
      <c r="K147" s="12"/>
      <c r="L147" s="12"/>
      <c r="M147" s="13"/>
      <c r="N147" s="12"/>
      <c r="O147" s="12"/>
    </row>
    <row r="148" spans="1:17" ht="14.1" customHeight="1" x14ac:dyDescent="0.2">
      <c r="A148" s="11"/>
      <c r="B148" s="34" t="s">
        <v>6</v>
      </c>
      <c r="C148" s="134" t="e">
        <f>H138</f>
        <v>#N/A</v>
      </c>
      <c r="D148" s="135" t="e">
        <f>C148*0.000716</f>
        <v>#N/A</v>
      </c>
      <c r="E148" s="136" t="e">
        <f>D148*50.18</f>
        <v>#N/A</v>
      </c>
      <c r="F148" s="28"/>
      <c r="G148" s="28"/>
      <c r="H148" s="71" t="s">
        <v>6</v>
      </c>
      <c r="I148" s="148">
        <v>20000</v>
      </c>
      <c r="J148" s="149">
        <v>90</v>
      </c>
      <c r="K148" s="12"/>
      <c r="L148" s="12"/>
      <c r="M148" s="13"/>
      <c r="N148" s="12"/>
      <c r="O148" s="12"/>
    </row>
    <row r="149" spans="1:17" ht="14.1" customHeight="1" x14ac:dyDescent="0.2">
      <c r="A149" s="11"/>
      <c r="B149" s="34" t="s">
        <v>8</v>
      </c>
      <c r="C149" s="134" t="e">
        <f>H139</f>
        <v>#N/A</v>
      </c>
      <c r="D149" s="135" t="e">
        <f>C149*0.000716</f>
        <v>#N/A</v>
      </c>
      <c r="E149" s="136" t="e">
        <f>D149*50.18</f>
        <v>#N/A</v>
      </c>
      <c r="F149" s="28"/>
      <c r="G149" s="28"/>
      <c r="H149" s="71" t="s">
        <v>8</v>
      </c>
      <c r="I149" s="148">
        <v>28000</v>
      </c>
      <c r="J149" s="149">
        <v>90</v>
      </c>
      <c r="K149" s="12"/>
      <c r="L149" s="12"/>
      <c r="M149" s="13"/>
      <c r="N149" s="12"/>
      <c r="O149" s="12"/>
    </row>
    <row r="150" spans="1:17" ht="14.1" customHeight="1" thickBot="1" x14ac:dyDescent="0.25">
      <c r="A150" s="11"/>
      <c r="B150" s="35" t="s">
        <v>10</v>
      </c>
      <c r="C150" s="137" t="e">
        <f>H140</f>
        <v>#N/A</v>
      </c>
      <c r="D150" s="138" t="e">
        <f>C150*0.000716</f>
        <v>#N/A</v>
      </c>
      <c r="E150" s="139" t="e">
        <f>D150*50.18</f>
        <v>#N/A</v>
      </c>
      <c r="F150" s="28"/>
      <c r="G150" s="28"/>
      <c r="H150" s="72" t="s">
        <v>10</v>
      </c>
      <c r="I150" s="150">
        <v>56000</v>
      </c>
      <c r="J150" s="151">
        <v>90</v>
      </c>
      <c r="K150" s="12"/>
      <c r="L150" s="12"/>
      <c r="M150" s="13"/>
      <c r="N150" s="12"/>
      <c r="O150" s="12"/>
    </row>
    <row r="151" spans="1:17" ht="14.1" customHeight="1" thickBot="1" x14ac:dyDescent="0.25">
      <c r="A151" s="11"/>
      <c r="B151" s="42" t="s">
        <v>0</v>
      </c>
      <c r="C151" s="43" t="e">
        <f>SUM(C147:C150)</f>
        <v>#N/A</v>
      </c>
      <c r="D151" s="44" t="e">
        <f>SUM(D147:D150)</f>
        <v>#N/A</v>
      </c>
      <c r="E151" s="45" t="e">
        <f>SUM(E147:E150)</f>
        <v>#N/A</v>
      </c>
      <c r="F151" s="28"/>
      <c r="G151" s="28"/>
      <c r="H151" s="164"/>
      <c r="I151" s="164"/>
      <c r="J151" s="164"/>
      <c r="K151" s="164"/>
      <c r="L151" s="12"/>
      <c r="M151" s="13"/>
      <c r="N151" s="12"/>
      <c r="O151" s="12"/>
    </row>
    <row r="152" spans="1:17" ht="14.1" customHeight="1" x14ac:dyDescent="0.2">
      <c r="A152" s="11"/>
      <c r="B152" s="28"/>
      <c r="C152" s="28"/>
      <c r="D152" s="28"/>
      <c r="E152" s="28"/>
      <c r="F152" s="28"/>
      <c r="G152" s="28"/>
      <c r="H152" s="164"/>
      <c r="I152" s="164"/>
      <c r="J152" s="164"/>
      <c r="K152" s="164"/>
      <c r="L152" s="12"/>
      <c r="M152" s="13"/>
      <c r="N152" s="12"/>
      <c r="O152" s="12"/>
    </row>
    <row r="153" spans="1:17" ht="14.1" customHeight="1" x14ac:dyDescent="0.2">
      <c r="A153" s="11"/>
      <c r="B153" s="12"/>
      <c r="C153" s="12"/>
      <c r="D153" s="12"/>
      <c r="E153" s="12"/>
      <c r="F153" s="28"/>
      <c r="G153" s="28"/>
      <c r="H153" s="28"/>
      <c r="I153" s="48"/>
      <c r="J153" s="49"/>
      <c r="K153" s="49"/>
      <c r="L153" s="49"/>
      <c r="M153" s="180"/>
      <c r="N153" s="49"/>
      <c r="O153" s="12"/>
      <c r="P153" s="12"/>
      <c r="Q153" s="12"/>
    </row>
    <row r="154" spans="1:17" ht="14.1" customHeight="1" thickBot="1" x14ac:dyDescent="0.25">
      <c r="A154" s="11"/>
      <c r="B154" s="30" t="s">
        <v>24</v>
      </c>
      <c r="C154" s="28"/>
      <c r="D154" s="28"/>
      <c r="E154" s="28"/>
      <c r="F154" s="28"/>
      <c r="G154" s="28"/>
      <c r="H154" s="30" t="s">
        <v>25</v>
      </c>
      <c r="I154" s="28"/>
      <c r="J154" s="28"/>
      <c r="K154" s="49"/>
      <c r="L154" s="49"/>
      <c r="M154" s="180"/>
      <c r="N154" s="49"/>
      <c r="O154" s="12"/>
      <c r="P154" s="12"/>
      <c r="Q154" s="12"/>
    </row>
    <row r="155" spans="1:17" ht="14.1" customHeight="1" thickBot="1" x14ac:dyDescent="0.25">
      <c r="A155" s="11"/>
      <c r="B155" s="28"/>
      <c r="C155" s="20" t="s">
        <v>13</v>
      </c>
      <c r="D155" s="15" t="s">
        <v>14</v>
      </c>
      <c r="E155" s="21" t="s">
        <v>15</v>
      </c>
      <c r="F155" s="28"/>
      <c r="G155" s="28"/>
      <c r="H155" s="28"/>
      <c r="I155" s="14" t="s">
        <v>2</v>
      </c>
      <c r="J155" s="15" t="s">
        <v>3</v>
      </c>
      <c r="K155" s="16" t="s">
        <v>26</v>
      </c>
      <c r="L155" s="54"/>
      <c r="M155" s="13"/>
      <c r="N155" s="12"/>
    </row>
    <row r="156" spans="1:17" x14ac:dyDescent="0.2">
      <c r="A156" s="11"/>
      <c r="B156" s="33" t="s">
        <v>6</v>
      </c>
      <c r="C156" s="55">
        <v>0</v>
      </c>
      <c r="D156" s="135">
        <f>C156*0.793/1000</f>
        <v>0</v>
      </c>
      <c r="E156" s="136">
        <f>D156*48.57</f>
        <v>0</v>
      </c>
      <c r="F156" s="28"/>
      <c r="G156" s="28"/>
      <c r="H156" s="70" t="s">
        <v>6</v>
      </c>
      <c r="I156" s="165">
        <v>0.1</v>
      </c>
      <c r="J156" s="166">
        <v>0.9</v>
      </c>
      <c r="K156" s="149">
        <v>56000</v>
      </c>
      <c r="L156" s="38"/>
      <c r="M156" s="13"/>
    </row>
    <row r="157" spans="1:17" x14ac:dyDescent="0.2">
      <c r="A157" s="11"/>
      <c r="B157" s="34" t="s">
        <v>8</v>
      </c>
      <c r="C157" s="55">
        <v>0</v>
      </c>
      <c r="D157" s="135">
        <f>C157*0.793/1000</f>
        <v>0</v>
      </c>
      <c r="E157" s="136">
        <f>D157*48.57</f>
        <v>0</v>
      </c>
      <c r="F157" s="28"/>
      <c r="G157" s="28"/>
      <c r="H157" s="71" t="s">
        <v>8</v>
      </c>
      <c r="I157" s="167">
        <v>316</v>
      </c>
      <c r="J157" s="166">
        <v>1.3</v>
      </c>
      <c r="K157" s="149">
        <v>56000</v>
      </c>
      <c r="L157" s="38"/>
      <c r="M157" s="13"/>
    </row>
    <row r="158" spans="1:17" ht="13.5" thickBot="1" x14ac:dyDescent="0.25">
      <c r="A158" s="11"/>
      <c r="B158" s="35" t="s">
        <v>10</v>
      </c>
      <c r="C158" s="55">
        <v>0</v>
      </c>
      <c r="D158" s="135">
        <f>C158*0.793/1000</f>
        <v>0</v>
      </c>
      <c r="E158" s="136">
        <f>D158*48.57</f>
        <v>0</v>
      </c>
      <c r="F158" s="28"/>
      <c r="G158" s="28"/>
      <c r="H158" s="72" t="s">
        <v>10</v>
      </c>
      <c r="I158" s="168">
        <v>4</v>
      </c>
      <c r="J158" s="169">
        <v>1.3</v>
      </c>
      <c r="K158" s="151">
        <v>56000</v>
      </c>
      <c r="L158" s="38"/>
      <c r="M158" s="13"/>
    </row>
    <row r="159" spans="1:17" ht="13.5" thickBot="1" x14ac:dyDescent="0.25">
      <c r="A159" s="11"/>
      <c r="B159" s="42" t="s">
        <v>0</v>
      </c>
      <c r="C159" s="43">
        <f>SUM(C156:C158)</f>
        <v>0</v>
      </c>
      <c r="D159" s="44">
        <f>SUM(D156:D158)</f>
        <v>0</v>
      </c>
      <c r="E159" s="45">
        <f>SUM(E156:E158)</f>
        <v>0</v>
      </c>
      <c r="F159" s="28"/>
      <c r="G159" s="28"/>
      <c r="H159" s="48"/>
      <c r="I159" s="49"/>
      <c r="J159" s="49"/>
      <c r="K159" s="49"/>
      <c r="L159" s="49"/>
      <c r="M159" s="13"/>
    </row>
    <row r="160" spans="1:17" x14ac:dyDescent="0.2">
      <c r="A160" s="11"/>
      <c r="B160" s="48"/>
      <c r="C160" s="50"/>
      <c r="D160" s="50"/>
      <c r="E160" s="50"/>
      <c r="F160" s="28"/>
      <c r="G160" s="28"/>
      <c r="H160" s="48"/>
      <c r="I160" s="49"/>
      <c r="J160" s="49"/>
      <c r="K160" s="49"/>
      <c r="L160" s="49"/>
      <c r="M160" s="13"/>
    </row>
    <row r="161" spans="1:13" ht="13.5" thickBot="1" x14ac:dyDescent="0.25">
      <c r="A161" s="11"/>
      <c r="B161" s="30" t="s">
        <v>27</v>
      </c>
      <c r="C161" s="28"/>
      <c r="D161" s="28"/>
      <c r="E161" s="28"/>
      <c r="F161" s="28"/>
      <c r="G161" s="28"/>
      <c r="H161" s="30" t="s">
        <v>28</v>
      </c>
      <c r="I161" s="28"/>
      <c r="J161" s="28"/>
      <c r="K161" s="28"/>
      <c r="L161" s="28"/>
      <c r="M161" s="13"/>
    </row>
    <row r="162" spans="1:13" ht="13.5" thickBot="1" x14ac:dyDescent="0.25">
      <c r="A162" s="11"/>
      <c r="B162" s="28"/>
      <c r="C162" s="20" t="s">
        <v>13</v>
      </c>
      <c r="D162" s="15" t="s">
        <v>14</v>
      </c>
      <c r="E162" s="21" t="s">
        <v>15</v>
      </c>
      <c r="F162" s="28"/>
      <c r="G162" s="28"/>
      <c r="H162" s="28"/>
      <c r="I162" s="14" t="s">
        <v>2</v>
      </c>
      <c r="J162" s="15" t="s">
        <v>3</v>
      </c>
      <c r="K162" s="16" t="s">
        <v>26</v>
      </c>
      <c r="L162" s="54"/>
      <c r="M162" s="13"/>
    </row>
    <row r="163" spans="1:13" x14ac:dyDescent="0.2">
      <c r="A163" s="11"/>
      <c r="B163" s="33" t="s">
        <v>6</v>
      </c>
      <c r="C163" s="55">
        <v>0</v>
      </c>
      <c r="D163" s="135">
        <f>C163*0.87/1000</f>
        <v>0</v>
      </c>
      <c r="E163" s="136">
        <f>D163*42.4</f>
        <v>0</v>
      </c>
      <c r="F163" s="28"/>
      <c r="G163" s="28"/>
      <c r="H163" s="70" t="s">
        <v>6</v>
      </c>
      <c r="I163" s="165">
        <v>0.03</v>
      </c>
      <c r="J163" s="166">
        <v>0.7</v>
      </c>
      <c r="K163" s="149">
        <v>73000</v>
      </c>
      <c r="L163" s="38"/>
      <c r="M163" s="13"/>
    </row>
    <row r="164" spans="1:13" x14ac:dyDescent="0.2">
      <c r="A164" s="11"/>
      <c r="B164" s="34" t="s">
        <v>8</v>
      </c>
      <c r="C164" s="55">
        <v>0</v>
      </c>
      <c r="D164" s="135">
        <f>C164*0.87/1000</f>
        <v>0</v>
      </c>
      <c r="E164" s="136">
        <f>D164*42.4</f>
        <v>0</v>
      </c>
      <c r="F164" s="28"/>
      <c r="G164" s="28"/>
      <c r="H164" s="71" t="s">
        <v>8</v>
      </c>
      <c r="I164" s="165">
        <v>1.5</v>
      </c>
      <c r="J164" s="166">
        <v>1.85</v>
      </c>
      <c r="K164" s="149">
        <v>73000</v>
      </c>
      <c r="L164" s="38"/>
      <c r="M164" s="13"/>
    </row>
    <row r="165" spans="1:13" ht="13.5" thickBot="1" x14ac:dyDescent="0.25">
      <c r="A165" s="11"/>
      <c r="B165" s="35" t="s">
        <v>10</v>
      </c>
      <c r="C165" s="55">
        <v>0</v>
      </c>
      <c r="D165" s="135">
        <f>C165*0.87/1000</f>
        <v>0</v>
      </c>
      <c r="E165" s="136">
        <f>D165*42.4</f>
        <v>0</v>
      </c>
      <c r="F165" s="28"/>
      <c r="G165" s="28"/>
      <c r="H165" s="72" t="s">
        <v>10</v>
      </c>
      <c r="I165" s="170">
        <v>4</v>
      </c>
      <c r="J165" s="169">
        <v>1.85</v>
      </c>
      <c r="K165" s="151">
        <v>73000</v>
      </c>
      <c r="L165" s="38"/>
      <c r="M165" s="13"/>
    </row>
    <row r="166" spans="1:13" ht="13.5" thickBot="1" x14ac:dyDescent="0.25">
      <c r="A166" s="11"/>
      <c r="B166" s="42" t="s">
        <v>0</v>
      </c>
      <c r="C166" s="43">
        <f>SUM(C163:C165)</f>
        <v>0</v>
      </c>
      <c r="D166" s="44">
        <f>SUM(D163:D165)</f>
        <v>0</v>
      </c>
      <c r="E166" s="45">
        <f>SUM(E163:E165)</f>
        <v>0</v>
      </c>
      <c r="F166" s="28"/>
      <c r="G166" s="28"/>
      <c r="H166" s="48"/>
      <c r="I166" s="49"/>
      <c r="J166" s="49"/>
      <c r="K166" s="49"/>
      <c r="L166" s="49"/>
      <c r="M166" s="13"/>
    </row>
    <row r="167" spans="1:13" x14ac:dyDescent="0.2">
      <c r="A167" s="11"/>
      <c r="B167" s="48"/>
      <c r="C167" s="50"/>
      <c r="D167" s="50"/>
      <c r="E167" s="50"/>
      <c r="F167" s="28"/>
      <c r="G167" s="28"/>
      <c r="H167" s="48"/>
      <c r="I167" s="49"/>
      <c r="J167" s="49"/>
      <c r="K167" s="49"/>
      <c r="L167" s="49"/>
      <c r="M167" s="13"/>
    </row>
    <row r="168" spans="1:13" ht="13.5" thickBot="1" x14ac:dyDescent="0.25">
      <c r="A168" s="11"/>
      <c r="B168" s="30" t="s">
        <v>29</v>
      </c>
      <c r="C168" s="28"/>
      <c r="D168" s="28"/>
      <c r="E168" s="28"/>
      <c r="F168" s="28"/>
      <c r="G168" s="28"/>
      <c r="H168" s="30" t="s">
        <v>30</v>
      </c>
      <c r="I168" s="28"/>
      <c r="J168" s="28"/>
      <c r="K168" s="28"/>
      <c r="L168" s="28"/>
      <c r="M168" s="13"/>
    </row>
    <row r="169" spans="1:13" ht="13.5" thickBot="1" x14ac:dyDescent="0.25">
      <c r="A169" s="11"/>
      <c r="B169" s="28"/>
      <c r="C169" s="20" t="s">
        <v>13</v>
      </c>
      <c r="D169" s="15" t="s">
        <v>14</v>
      </c>
      <c r="E169" s="21" t="s">
        <v>15</v>
      </c>
      <c r="F169" s="28"/>
      <c r="G169" s="28"/>
      <c r="H169" s="28"/>
      <c r="I169" s="14" t="s">
        <v>2</v>
      </c>
      <c r="J169" s="15" t="s">
        <v>3</v>
      </c>
      <c r="K169" s="16" t="s">
        <v>26</v>
      </c>
      <c r="L169" s="54"/>
      <c r="M169" s="13"/>
    </row>
    <row r="170" spans="1:13" x14ac:dyDescent="0.2">
      <c r="A170" s="11"/>
      <c r="B170" s="33" t="s">
        <v>6</v>
      </c>
      <c r="C170" s="55">
        <v>0</v>
      </c>
      <c r="D170" s="135">
        <f>C170*0.544/1000</f>
        <v>0</v>
      </c>
      <c r="E170" s="136">
        <f>D170*45.03</f>
        <v>0</v>
      </c>
      <c r="F170" s="28"/>
      <c r="G170" s="28"/>
      <c r="H170" s="70" t="s">
        <v>6</v>
      </c>
      <c r="I170" s="171">
        <v>0.9</v>
      </c>
      <c r="J170" s="172">
        <v>2.5</v>
      </c>
      <c r="K170" s="149">
        <v>63600</v>
      </c>
      <c r="L170" s="38"/>
      <c r="M170" s="13"/>
    </row>
    <row r="171" spans="1:13" ht="13.5" thickBot="1" x14ac:dyDescent="0.25">
      <c r="A171" s="11"/>
      <c r="B171" s="34" t="s">
        <v>8</v>
      </c>
      <c r="C171" s="55">
        <v>0</v>
      </c>
      <c r="D171" s="135">
        <f>C171*0.544/1000</f>
        <v>0</v>
      </c>
      <c r="E171" s="136">
        <f>D171*45.03</f>
        <v>0</v>
      </c>
      <c r="F171" s="28"/>
      <c r="G171" s="28"/>
      <c r="H171" s="72" t="s">
        <v>8</v>
      </c>
      <c r="I171" s="173">
        <v>1</v>
      </c>
      <c r="J171" s="174">
        <v>2.5</v>
      </c>
      <c r="K171" s="151">
        <v>63600</v>
      </c>
      <c r="L171" s="38"/>
      <c r="M171" s="13"/>
    </row>
    <row r="172" spans="1:13" ht="13.5" thickBot="1" x14ac:dyDescent="0.25">
      <c r="A172" s="11"/>
      <c r="B172" s="42" t="s">
        <v>0</v>
      </c>
      <c r="C172" s="43">
        <f>SUM(C170:C171)</f>
        <v>0</v>
      </c>
      <c r="D172" s="44">
        <f>SUM(D170:D171)</f>
        <v>0</v>
      </c>
      <c r="E172" s="45">
        <f>SUM(E170:E171)</f>
        <v>0</v>
      </c>
      <c r="F172" s="28"/>
      <c r="G172" s="28"/>
      <c r="H172" s="48"/>
      <c r="I172" s="49"/>
      <c r="J172" s="49"/>
      <c r="K172" s="49"/>
      <c r="L172" s="49"/>
      <c r="M172" s="13"/>
    </row>
    <row r="173" spans="1:13" x14ac:dyDescent="0.2">
      <c r="A173" s="11"/>
      <c r="B173" s="48"/>
      <c r="C173" s="50"/>
      <c r="D173" s="50"/>
      <c r="E173" s="50"/>
      <c r="F173" s="28"/>
      <c r="G173" s="28"/>
      <c r="H173" s="48"/>
      <c r="I173" s="49"/>
      <c r="J173" s="49"/>
      <c r="K173" s="49"/>
      <c r="L173" s="49"/>
      <c r="M173" s="13"/>
    </row>
    <row r="174" spans="1:13" ht="13.5" thickBot="1" x14ac:dyDescent="0.25">
      <c r="A174" s="11"/>
      <c r="B174" s="48"/>
      <c r="C174" s="50"/>
      <c r="D174" s="50"/>
      <c r="E174" s="50"/>
      <c r="F174" s="28"/>
      <c r="G174" s="28"/>
      <c r="H174" s="30" t="s">
        <v>12</v>
      </c>
      <c r="I174" s="28"/>
      <c r="J174" s="28"/>
      <c r="K174" s="12"/>
      <c r="L174" s="12"/>
      <c r="M174" s="13"/>
    </row>
    <row r="175" spans="1:13" ht="13.5" thickBot="1" x14ac:dyDescent="0.25">
      <c r="A175" s="11"/>
      <c r="B175" s="48"/>
      <c r="C175" s="50"/>
      <c r="D175" s="50"/>
      <c r="E175" s="50"/>
      <c r="F175" s="28"/>
      <c r="G175" s="28"/>
      <c r="H175" s="28"/>
      <c r="I175" s="14" t="s">
        <v>2</v>
      </c>
      <c r="J175" s="15" t="s">
        <v>3</v>
      </c>
      <c r="K175" s="15" t="s">
        <v>26</v>
      </c>
      <c r="L175" s="16" t="s">
        <v>16</v>
      </c>
      <c r="M175" s="13"/>
    </row>
    <row r="176" spans="1:13" x14ac:dyDescent="0.2">
      <c r="A176" s="11"/>
      <c r="B176" s="48"/>
      <c r="C176" s="50"/>
      <c r="D176" s="50"/>
      <c r="E176" s="50"/>
      <c r="F176" s="28"/>
      <c r="G176" s="28"/>
      <c r="H176" s="70" t="s">
        <v>4</v>
      </c>
      <c r="I176" s="140" t="e">
        <f>($D147*I147)/1000000</f>
        <v>#N/A</v>
      </c>
      <c r="J176" s="141" t="e">
        <f>($D147*J147)/1000000</f>
        <v>#N/A</v>
      </c>
      <c r="K176" s="141">
        <v>0</v>
      </c>
      <c r="L176" s="142" t="e">
        <f>(I176*25)+(J176*298)+K176</f>
        <v>#N/A</v>
      </c>
      <c r="M176" s="13"/>
    </row>
    <row r="177" spans="1:17" x14ac:dyDescent="0.2">
      <c r="A177" s="11"/>
      <c r="B177" s="48"/>
      <c r="C177" s="50"/>
      <c r="D177" s="50"/>
      <c r="E177" s="50"/>
      <c r="F177" s="28"/>
      <c r="G177" s="28"/>
      <c r="H177" s="71" t="s">
        <v>6</v>
      </c>
      <c r="I177" s="143" t="e">
        <f t="shared" ref="I177:K178" si="62">(($D148*I148)+($E156*I156)+($E163*I163)+($E170*I170))/1000000</f>
        <v>#N/A</v>
      </c>
      <c r="J177" s="144" t="e">
        <f t="shared" si="62"/>
        <v>#N/A</v>
      </c>
      <c r="K177" s="144" t="e">
        <f t="shared" si="62"/>
        <v>#N/A</v>
      </c>
      <c r="L177" s="145" t="e">
        <f>(I177*25)+(J177*298)+K177</f>
        <v>#N/A</v>
      </c>
      <c r="M177" s="13"/>
    </row>
    <row r="178" spans="1:17" x14ac:dyDescent="0.2">
      <c r="A178" s="11"/>
      <c r="B178" s="48"/>
      <c r="C178" s="50"/>
      <c r="D178" s="50"/>
      <c r="E178" s="50"/>
      <c r="F178" s="28"/>
      <c r="G178" s="28"/>
      <c r="H178" s="71" t="s">
        <v>8</v>
      </c>
      <c r="I178" s="143" t="e">
        <f t="shared" si="62"/>
        <v>#N/A</v>
      </c>
      <c r="J178" s="144" t="e">
        <f t="shared" si="62"/>
        <v>#N/A</v>
      </c>
      <c r="K178" s="144" t="e">
        <f t="shared" si="62"/>
        <v>#N/A</v>
      </c>
      <c r="L178" s="145" t="e">
        <f>(I178*25)+(J178*298)+K178</f>
        <v>#N/A</v>
      </c>
      <c r="M178" s="13"/>
    </row>
    <row r="179" spans="1:17" x14ac:dyDescent="0.2">
      <c r="A179" s="11"/>
      <c r="B179" s="48"/>
      <c r="C179" s="50"/>
      <c r="D179" s="50"/>
      <c r="E179" s="50"/>
      <c r="F179" s="28"/>
      <c r="G179" s="28"/>
      <c r="H179" s="71" t="s">
        <v>10</v>
      </c>
      <c r="I179" s="143" t="e">
        <f>(($D150*I150)+($E158*I158)+($E165*I165))/1000000</f>
        <v>#N/A</v>
      </c>
      <c r="J179" s="144" t="e">
        <f>(($D150*J150)+($E158*J158)+($E165*J165))/1000000</f>
        <v>#N/A</v>
      </c>
      <c r="K179" s="144" t="e">
        <f>(($D150*K150)+($E158*K158)+($E165*K165))/1000000</f>
        <v>#N/A</v>
      </c>
      <c r="L179" s="145" t="e">
        <f>(I179*25)+(J179*298)+K179</f>
        <v>#N/A</v>
      </c>
      <c r="M179" s="13"/>
    </row>
    <row r="180" spans="1:17" ht="13.5" thickBot="1" x14ac:dyDescent="0.25">
      <c r="A180" s="11"/>
      <c r="B180" s="48"/>
      <c r="C180" s="50"/>
      <c r="D180" s="50"/>
      <c r="E180" s="50"/>
      <c r="F180" s="28"/>
      <c r="G180" s="28"/>
      <c r="H180" s="73" t="s">
        <v>17</v>
      </c>
      <c r="I180" s="175" t="e">
        <f>(H135+H141)*(1-0.1)*0.000716</f>
        <v>#N/A</v>
      </c>
      <c r="J180" s="121"/>
      <c r="K180" s="121"/>
      <c r="L180" s="176" t="e">
        <f>I180*25</f>
        <v>#N/A</v>
      </c>
      <c r="M180" s="13"/>
    </row>
    <row r="181" spans="1:17" ht="13.5" thickBot="1" x14ac:dyDescent="0.25">
      <c r="A181" s="11"/>
      <c r="B181" s="48"/>
      <c r="C181" s="50"/>
      <c r="D181" s="50"/>
      <c r="E181" s="50"/>
      <c r="F181" s="28"/>
      <c r="G181" s="28"/>
      <c r="H181" s="42" t="s">
        <v>0</v>
      </c>
      <c r="I181" s="46" t="e">
        <f>SUM(I176:I180)</f>
        <v>#N/A</v>
      </c>
      <c r="J181" s="47" t="e">
        <f>SUM(J176:J180)</f>
        <v>#N/A</v>
      </c>
      <c r="K181" s="47" t="e">
        <f>SUM(K176:K180)</f>
        <v>#N/A</v>
      </c>
      <c r="L181" s="74" t="e">
        <f>SUM(L176:L180)</f>
        <v>#N/A</v>
      </c>
      <c r="M181" s="13"/>
    </row>
    <row r="182" spans="1:17" ht="13.5" thickBot="1" x14ac:dyDescent="0.25">
      <c r="A182" s="17"/>
      <c r="B182" s="18"/>
      <c r="C182" s="18"/>
      <c r="D182" s="18"/>
      <c r="E182" s="18"/>
      <c r="F182" s="18"/>
      <c r="G182" s="18"/>
      <c r="H182" s="18"/>
      <c r="I182" s="18"/>
      <c r="J182" s="18"/>
      <c r="K182" s="18"/>
      <c r="L182" s="18"/>
      <c r="M182" s="19"/>
    </row>
    <row r="183" spans="1:17" ht="14.25" thickTop="1" thickBot="1" x14ac:dyDescent="0.25"/>
    <row r="184" spans="1:17" ht="14.25" thickTop="1" thickBot="1" x14ac:dyDescent="0.25">
      <c r="A184" s="163" t="s">
        <v>107</v>
      </c>
      <c r="B184" s="9"/>
      <c r="C184" s="212">
        <f>C131+1</f>
        <v>1</v>
      </c>
      <c r="D184" s="159"/>
      <c r="E184" s="159"/>
      <c r="F184" s="159"/>
      <c r="G184" s="159"/>
      <c r="H184" s="159"/>
      <c r="I184" s="160"/>
      <c r="J184" s="160"/>
      <c r="K184" s="161"/>
      <c r="L184" s="9"/>
      <c r="M184" s="10"/>
      <c r="N184" s="12"/>
      <c r="O184" s="12"/>
      <c r="P184" s="12"/>
      <c r="Q184" s="12"/>
    </row>
    <row r="185" spans="1:17" x14ac:dyDescent="0.2">
      <c r="A185" s="11"/>
      <c r="B185" s="26"/>
      <c r="C185" s="25"/>
      <c r="D185" s="25"/>
      <c r="E185" s="23"/>
      <c r="F185" s="23"/>
      <c r="G185" s="22"/>
      <c r="H185" s="24"/>
      <c r="I185" s="22"/>
      <c r="J185" s="12"/>
      <c r="K185" s="12"/>
      <c r="L185" s="12"/>
      <c r="M185" s="13"/>
      <c r="O185" s="12"/>
      <c r="P185" s="12"/>
      <c r="Q185" s="12"/>
    </row>
    <row r="186" spans="1:17" ht="13.5" thickBot="1" x14ac:dyDescent="0.25">
      <c r="A186" s="11"/>
      <c r="B186" s="30" t="s">
        <v>47</v>
      </c>
      <c r="C186" s="25"/>
      <c r="D186" s="25"/>
      <c r="E186" s="23"/>
      <c r="F186" s="23"/>
      <c r="G186" s="30" t="s">
        <v>48</v>
      </c>
      <c r="H186" s="29"/>
      <c r="I186" s="22"/>
      <c r="J186" s="12"/>
      <c r="K186" s="12"/>
      <c r="L186" s="12"/>
      <c r="M186" s="13"/>
      <c r="O186" s="12"/>
      <c r="P186" s="12"/>
      <c r="Q186" s="12"/>
    </row>
    <row r="187" spans="1:17" ht="13.5" thickBot="1" x14ac:dyDescent="0.25">
      <c r="A187" s="254"/>
      <c r="B187" s="33" t="s">
        <v>21</v>
      </c>
      <c r="C187" s="177" t="e">
        <f>(INDEX($BB$75:$BB$125,MATCH(C184,$B$75:$B$125,0))/0.000716)</f>
        <v>#N/A</v>
      </c>
      <c r="D187" s="66"/>
      <c r="E187" s="23"/>
      <c r="F187" s="23"/>
      <c r="G187" s="33" t="s">
        <v>21</v>
      </c>
      <c r="H187" s="178" t="e">
        <f>C187</f>
        <v>#N/A</v>
      </c>
      <c r="I187" s="22"/>
      <c r="J187" s="12"/>
      <c r="K187" s="12"/>
      <c r="L187" s="12"/>
      <c r="M187" s="13"/>
      <c r="O187" s="12"/>
      <c r="P187" s="12"/>
      <c r="Q187" s="12"/>
    </row>
    <row r="188" spans="1:17" x14ac:dyDescent="0.2">
      <c r="A188" s="254"/>
      <c r="B188" s="27" t="s">
        <v>22</v>
      </c>
      <c r="C188" s="67">
        <v>0</v>
      </c>
      <c r="D188" s="68">
        <v>0.66592280204656862</v>
      </c>
      <c r="E188" s="23"/>
      <c r="F188" s="23"/>
      <c r="G188" s="27" t="s">
        <v>49</v>
      </c>
      <c r="H188" s="152" t="e">
        <f>IF(C188&lt;30,0.3*C187,C187*(C188/100))</f>
        <v>#N/A</v>
      </c>
      <c r="I188" s="22"/>
      <c r="J188" s="12"/>
      <c r="K188" s="12"/>
      <c r="L188" s="12"/>
      <c r="M188" s="13"/>
      <c r="O188" s="12"/>
      <c r="P188" s="12"/>
      <c r="Q188" s="12"/>
    </row>
    <row r="189" spans="1:17" ht="13.5" thickBot="1" x14ac:dyDescent="0.25">
      <c r="A189" s="254"/>
      <c r="B189" s="31" t="s">
        <v>23</v>
      </c>
      <c r="C189" s="32">
        <v>0</v>
      </c>
      <c r="D189" s="69">
        <v>0.33407719795343138</v>
      </c>
      <c r="E189" s="23"/>
      <c r="F189" s="23"/>
      <c r="G189" s="31" t="s">
        <v>50</v>
      </c>
      <c r="H189" s="153" t="e">
        <f>C187-H188</f>
        <v>#N/A</v>
      </c>
      <c r="I189" s="22"/>
      <c r="J189" s="12"/>
      <c r="K189" s="12"/>
      <c r="L189" s="12"/>
      <c r="M189" s="13"/>
      <c r="O189" s="12"/>
      <c r="P189" s="12"/>
      <c r="Q189" s="12"/>
    </row>
    <row r="190" spans="1:17" x14ac:dyDescent="0.2">
      <c r="A190" s="254"/>
      <c r="B190" s="31" t="s">
        <v>5</v>
      </c>
      <c r="C190" s="32">
        <v>0</v>
      </c>
      <c r="D190" s="181"/>
      <c r="E190" s="23"/>
      <c r="F190" s="23"/>
      <c r="G190" s="31" t="s">
        <v>51</v>
      </c>
      <c r="H190" s="153" t="e">
        <f>H$187*C190/100</f>
        <v>#N/A</v>
      </c>
      <c r="I190" s="22"/>
      <c r="J190" s="12"/>
      <c r="K190" s="12"/>
      <c r="L190" s="12"/>
      <c r="M190" s="13"/>
      <c r="O190" s="12"/>
      <c r="P190" s="12"/>
      <c r="Q190" s="12"/>
    </row>
    <row r="191" spans="1:17" x14ac:dyDescent="0.2">
      <c r="A191" s="254"/>
      <c r="B191" s="31" t="s">
        <v>7</v>
      </c>
      <c r="C191" s="32">
        <v>0</v>
      </c>
      <c r="D191" s="181"/>
      <c r="E191" s="23"/>
      <c r="F191" s="23"/>
      <c r="G191" s="31" t="s">
        <v>52</v>
      </c>
      <c r="H191" s="153" t="e">
        <f t="shared" ref="H191:H194" si="63">H$187*C191/100</f>
        <v>#N/A</v>
      </c>
      <c r="I191" s="22"/>
      <c r="J191" s="12"/>
      <c r="K191" s="12"/>
      <c r="L191" s="12"/>
      <c r="M191" s="13"/>
      <c r="O191" s="12"/>
      <c r="P191" s="12"/>
      <c r="Q191" s="12"/>
    </row>
    <row r="192" spans="1:17" x14ac:dyDescent="0.2">
      <c r="A192" s="254"/>
      <c r="B192" s="31" t="s">
        <v>9</v>
      </c>
      <c r="C192" s="32">
        <v>0</v>
      </c>
      <c r="D192" s="181"/>
      <c r="E192" s="23"/>
      <c r="F192" s="23"/>
      <c r="G192" s="31" t="s">
        <v>53</v>
      </c>
      <c r="H192" s="153" t="e">
        <f t="shared" si="63"/>
        <v>#N/A</v>
      </c>
      <c r="I192" s="22"/>
      <c r="J192" s="12"/>
      <c r="K192" s="12"/>
      <c r="L192" s="12"/>
      <c r="M192" s="13"/>
      <c r="O192" s="12"/>
      <c r="P192" s="12"/>
      <c r="Q192" s="12"/>
    </row>
    <row r="193" spans="1:17" x14ac:dyDescent="0.2">
      <c r="A193" s="254"/>
      <c r="B193" s="36" t="s">
        <v>11</v>
      </c>
      <c r="C193" s="37">
        <v>0</v>
      </c>
      <c r="D193" s="181"/>
      <c r="E193" s="23"/>
      <c r="F193" s="23"/>
      <c r="G193" s="36" t="s">
        <v>54</v>
      </c>
      <c r="H193" s="153" t="e">
        <f t="shared" si="63"/>
        <v>#N/A</v>
      </c>
      <c r="I193" s="22"/>
      <c r="J193" s="12"/>
      <c r="K193" s="12"/>
      <c r="L193" s="12"/>
      <c r="M193" s="13"/>
      <c r="O193" s="12"/>
      <c r="P193" s="12"/>
      <c r="Q193" s="12"/>
    </row>
    <row r="194" spans="1:17" ht="13.5" thickBot="1" x14ac:dyDescent="0.25">
      <c r="A194" s="254"/>
      <c r="B194" s="39" t="s">
        <v>31</v>
      </c>
      <c r="C194" s="40">
        <v>0</v>
      </c>
      <c r="D194" s="181"/>
      <c r="E194" s="23"/>
      <c r="F194" s="23"/>
      <c r="G194" s="39" t="s">
        <v>55</v>
      </c>
      <c r="H194" s="155" t="e">
        <f t="shared" si="63"/>
        <v>#N/A</v>
      </c>
      <c r="I194" s="22"/>
      <c r="J194" s="12"/>
      <c r="K194" s="12"/>
      <c r="L194" s="12"/>
      <c r="M194" s="13"/>
      <c r="O194" s="12"/>
      <c r="P194" s="12"/>
      <c r="Q194" s="12"/>
    </row>
    <row r="195" spans="1:17" x14ac:dyDescent="0.2">
      <c r="A195" s="11"/>
      <c r="B195" s="12"/>
      <c r="C195" s="25"/>
      <c r="D195" s="25"/>
      <c r="E195" s="23"/>
      <c r="F195" s="23"/>
      <c r="G195" s="22"/>
      <c r="H195" s="24"/>
      <c r="I195" s="22"/>
      <c r="J195" s="12"/>
      <c r="K195" s="12"/>
      <c r="L195" s="12"/>
      <c r="M195" s="13"/>
      <c r="O195" s="12"/>
      <c r="P195" s="12"/>
      <c r="Q195" s="12"/>
    </row>
    <row r="196" spans="1:17" ht="14.1" customHeight="1" x14ac:dyDescent="0.2">
      <c r="A196" s="11"/>
      <c r="B196" s="12"/>
      <c r="C196" s="12"/>
      <c r="D196" s="53"/>
      <c r="E196" s="28"/>
      <c r="F196" s="29"/>
      <c r="G196" s="12"/>
      <c r="H196" s="12"/>
      <c r="I196" s="12"/>
      <c r="J196" s="12"/>
      <c r="K196" s="12"/>
      <c r="L196" s="28"/>
      <c r="M196" s="162"/>
      <c r="O196" s="12"/>
      <c r="P196" s="12"/>
      <c r="Q196" s="12"/>
    </row>
    <row r="197" spans="1:17" ht="14.1" customHeight="1" x14ac:dyDescent="0.2">
      <c r="A197" s="11"/>
      <c r="B197" s="12"/>
      <c r="C197" s="12"/>
      <c r="D197" s="12"/>
      <c r="E197" s="12"/>
      <c r="F197" s="12"/>
      <c r="G197" s="12"/>
      <c r="H197" s="12"/>
      <c r="I197" s="12"/>
      <c r="J197" s="12"/>
      <c r="K197" s="12"/>
      <c r="L197" s="12"/>
      <c r="M197" s="13"/>
      <c r="N197" s="12"/>
      <c r="O197" s="12"/>
    </row>
    <row r="198" spans="1:17" ht="14.1" customHeight="1" thickBot="1" x14ac:dyDescent="0.25">
      <c r="A198" s="11"/>
      <c r="B198" s="30" t="s">
        <v>89</v>
      </c>
      <c r="C198" s="28"/>
      <c r="D198" s="28"/>
      <c r="E198" s="28"/>
      <c r="F198" s="28"/>
      <c r="G198" s="28"/>
      <c r="H198" s="30" t="s">
        <v>1</v>
      </c>
      <c r="I198" s="28"/>
      <c r="J198" s="28"/>
      <c r="K198" s="28"/>
      <c r="L198" s="12"/>
      <c r="M198" s="13"/>
      <c r="N198" s="12"/>
      <c r="O198" s="12"/>
    </row>
    <row r="199" spans="1:17" ht="14.1" customHeight="1" thickBot="1" x14ac:dyDescent="0.25">
      <c r="A199" s="11"/>
      <c r="B199" s="28"/>
      <c r="C199" s="20" t="s">
        <v>13</v>
      </c>
      <c r="D199" s="15" t="s">
        <v>14</v>
      </c>
      <c r="E199" s="21" t="s">
        <v>15</v>
      </c>
      <c r="F199" s="28"/>
      <c r="G199" s="28"/>
      <c r="H199" s="28"/>
      <c r="I199" s="14" t="s">
        <v>2</v>
      </c>
      <c r="J199" s="16" t="s">
        <v>3</v>
      </c>
      <c r="K199" s="12"/>
      <c r="L199" s="12"/>
      <c r="M199" s="13"/>
      <c r="N199" s="12"/>
      <c r="O199" s="12"/>
    </row>
    <row r="200" spans="1:17" ht="14.1" customHeight="1" x14ac:dyDescent="0.2">
      <c r="A200" s="11"/>
      <c r="B200" s="33" t="s">
        <v>4</v>
      </c>
      <c r="C200" s="131" t="e">
        <f>H190</f>
        <v>#N/A</v>
      </c>
      <c r="D200" s="132" t="e">
        <f>C200*0.000716</f>
        <v>#N/A</v>
      </c>
      <c r="E200" s="133" t="e">
        <f>D200*50.18</f>
        <v>#N/A</v>
      </c>
      <c r="F200" s="28"/>
      <c r="G200" s="28"/>
      <c r="H200" s="70" t="s">
        <v>4</v>
      </c>
      <c r="I200" s="146">
        <v>8000</v>
      </c>
      <c r="J200" s="147">
        <v>90</v>
      </c>
      <c r="K200" s="12"/>
      <c r="L200" s="12"/>
      <c r="M200" s="13"/>
      <c r="N200" s="12"/>
      <c r="O200" s="12"/>
    </row>
    <row r="201" spans="1:17" ht="14.1" customHeight="1" x14ac:dyDescent="0.2">
      <c r="A201" s="11"/>
      <c r="B201" s="34" t="s">
        <v>6</v>
      </c>
      <c r="C201" s="134" t="e">
        <f>H191</f>
        <v>#N/A</v>
      </c>
      <c r="D201" s="135" t="e">
        <f>C201*0.000716</f>
        <v>#N/A</v>
      </c>
      <c r="E201" s="136" t="e">
        <f>D201*50.18</f>
        <v>#N/A</v>
      </c>
      <c r="F201" s="28"/>
      <c r="G201" s="28"/>
      <c r="H201" s="71" t="s">
        <v>6</v>
      </c>
      <c r="I201" s="148">
        <v>20000</v>
      </c>
      <c r="J201" s="149">
        <v>90</v>
      </c>
      <c r="K201" s="12"/>
      <c r="L201" s="12"/>
      <c r="M201" s="13"/>
      <c r="N201" s="12"/>
      <c r="O201" s="12"/>
    </row>
    <row r="202" spans="1:17" ht="14.1" customHeight="1" x14ac:dyDescent="0.2">
      <c r="A202" s="11"/>
      <c r="B202" s="34" t="s">
        <v>8</v>
      </c>
      <c r="C202" s="134" t="e">
        <f>H192</f>
        <v>#N/A</v>
      </c>
      <c r="D202" s="135" t="e">
        <f>C202*0.000716</f>
        <v>#N/A</v>
      </c>
      <c r="E202" s="136" t="e">
        <f>D202*50.18</f>
        <v>#N/A</v>
      </c>
      <c r="F202" s="28"/>
      <c r="G202" s="28"/>
      <c r="H202" s="71" t="s">
        <v>8</v>
      </c>
      <c r="I202" s="148">
        <v>28000</v>
      </c>
      <c r="J202" s="149">
        <v>90</v>
      </c>
      <c r="K202" s="12"/>
      <c r="L202" s="12"/>
      <c r="M202" s="13"/>
      <c r="N202" s="12"/>
      <c r="O202" s="12"/>
    </row>
    <row r="203" spans="1:17" ht="14.1" customHeight="1" thickBot="1" x14ac:dyDescent="0.25">
      <c r="A203" s="11"/>
      <c r="B203" s="35" t="s">
        <v>10</v>
      </c>
      <c r="C203" s="137" t="e">
        <f>H193</f>
        <v>#N/A</v>
      </c>
      <c r="D203" s="138" t="e">
        <f>C203*0.000716</f>
        <v>#N/A</v>
      </c>
      <c r="E203" s="139" t="e">
        <f>D203*50.18</f>
        <v>#N/A</v>
      </c>
      <c r="F203" s="28"/>
      <c r="G203" s="28"/>
      <c r="H203" s="72" t="s">
        <v>10</v>
      </c>
      <c r="I203" s="150">
        <v>56000</v>
      </c>
      <c r="J203" s="151">
        <v>90</v>
      </c>
      <c r="K203" s="12"/>
      <c r="L203" s="12"/>
      <c r="M203" s="13"/>
      <c r="N203" s="12"/>
      <c r="O203" s="12"/>
    </row>
    <row r="204" spans="1:17" ht="14.1" customHeight="1" thickBot="1" x14ac:dyDescent="0.25">
      <c r="A204" s="11"/>
      <c r="B204" s="42" t="s">
        <v>0</v>
      </c>
      <c r="C204" s="43" t="e">
        <f>SUM(C200:C203)</f>
        <v>#N/A</v>
      </c>
      <c r="D204" s="44" t="e">
        <f>SUM(D200:D203)</f>
        <v>#N/A</v>
      </c>
      <c r="E204" s="45" t="e">
        <f>SUM(E200:E203)</f>
        <v>#N/A</v>
      </c>
      <c r="F204" s="28"/>
      <c r="G204" s="28"/>
      <c r="H204" s="164"/>
      <c r="I204" s="164"/>
      <c r="J204" s="164"/>
      <c r="K204" s="164"/>
      <c r="L204" s="12"/>
      <c r="M204" s="13"/>
      <c r="N204" s="12"/>
      <c r="O204" s="12"/>
    </row>
    <row r="205" spans="1:17" ht="14.1" customHeight="1" x14ac:dyDescent="0.2">
      <c r="A205" s="11"/>
      <c r="B205" s="28"/>
      <c r="C205" s="28"/>
      <c r="D205" s="28"/>
      <c r="E205" s="28"/>
      <c r="F205" s="28"/>
      <c r="G205" s="28"/>
      <c r="H205" s="164"/>
      <c r="I205" s="164"/>
      <c r="J205" s="164"/>
      <c r="K205" s="164"/>
      <c r="L205" s="12"/>
      <c r="M205" s="13"/>
      <c r="N205" s="12"/>
      <c r="O205" s="12"/>
    </row>
    <row r="206" spans="1:17" ht="14.1" customHeight="1" x14ac:dyDescent="0.2">
      <c r="A206" s="11"/>
      <c r="B206" s="12"/>
      <c r="C206" s="12"/>
      <c r="D206" s="12"/>
      <c r="E206" s="12"/>
      <c r="F206" s="28"/>
      <c r="G206" s="28"/>
      <c r="H206" s="28"/>
      <c r="I206" s="48"/>
      <c r="J206" s="49"/>
      <c r="K206" s="49"/>
      <c r="L206" s="49"/>
      <c r="M206" s="180"/>
      <c r="N206" s="49"/>
      <c r="O206" s="12"/>
      <c r="P206" s="12"/>
      <c r="Q206" s="12"/>
    </row>
    <row r="207" spans="1:17" ht="14.1" customHeight="1" thickBot="1" x14ac:dyDescent="0.25">
      <c r="A207" s="11"/>
      <c r="B207" s="30" t="s">
        <v>24</v>
      </c>
      <c r="C207" s="28"/>
      <c r="D207" s="28"/>
      <c r="E207" s="28"/>
      <c r="F207" s="28"/>
      <c r="G207" s="28"/>
      <c r="H207" s="30" t="s">
        <v>25</v>
      </c>
      <c r="I207" s="28"/>
      <c r="J207" s="28"/>
      <c r="K207" s="49"/>
      <c r="L207" s="49"/>
      <c r="M207" s="180"/>
      <c r="N207" s="49"/>
      <c r="O207" s="12"/>
      <c r="P207" s="12"/>
      <c r="Q207" s="12"/>
    </row>
    <row r="208" spans="1:17" ht="14.1" customHeight="1" thickBot="1" x14ac:dyDescent="0.25">
      <c r="A208" s="11"/>
      <c r="B208" s="28"/>
      <c r="C208" s="20" t="s">
        <v>13</v>
      </c>
      <c r="D208" s="15" t="s">
        <v>14</v>
      </c>
      <c r="E208" s="21" t="s">
        <v>15</v>
      </c>
      <c r="F208" s="28"/>
      <c r="G208" s="28"/>
      <c r="H208" s="28"/>
      <c r="I208" s="14" t="s">
        <v>2</v>
      </c>
      <c r="J208" s="15" t="s">
        <v>3</v>
      </c>
      <c r="K208" s="16" t="s">
        <v>26</v>
      </c>
      <c r="L208" s="54"/>
      <c r="M208" s="13"/>
      <c r="N208" s="12"/>
    </row>
    <row r="209" spans="1:13" x14ac:dyDescent="0.2">
      <c r="A209" s="11"/>
      <c r="B209" s="33" t="s">
        <v>6</v>
      </c>
      <c r="C209" s="55">
        <v>0</v>
      </c>
      <c r="D209" s="135">
        <f>C209*0.793/1000</f>
        <v>0</v>
      </c>
      <c r="E209" s="136">
        <f>D209*48.57</f>
        <v>0</v>
      </c>
      <c r="F209" s="28"/>
      <c r="G209" s="28"/>
      <c r="H209" s="70" t="s">
        <v>6</v>
      </c>
      <c r="I209" s="165">
        <v>0.1</v>
      </c>
      <c r="J209" s="166">
        <v>0.9</v>
      </c>
      <c r="K209" s="149">
        <v>56000</v>
      </c>
      <c r="L209" s="38"/>
      <c r="M209" s="13"/>
    </row>
    <row r="210" spans="1:13" x14ac:dyDescent="0.2">
      <c r="A210" s="11"/>
      <c r="B210" s="34" t="s">
        <v>8</v>
      </c>
      <c r="C210" s="55">
        <v>0</v>
      </c>
      <c r="D210" s="135">
        <f>C210*0.793/1000</f>
        <v>0</v>
      </c>
      <c r="E210" s="136">
        <f>D210*48.57</f>
        <v>0</v>
      </c>
      <c r="F210" s="28"/>
      <c r="G210" s="28"/>
      <c r="H210" s="71" t="s">
        <v>8</v>
      </c>
      <c r="I210" s="167">
        <v>316</v>
      </c>
      <c r="J210" s="166">
        <v>1.3</v>
      </c>
      <c r="K210" s="149">
        <v>56000</v>
      </c>
      <c r="L210" s="38"/>
      <c r="M210" s="13"/>
    </row>
    <row r="211" spans="1:13" ht="13.5" thickBot="1" x14ac:dyDescent="0.25">
      <c r="A211" s="11"/>
      <c r="B211" s="35" t="s">
        <v>10</v>
      </c>
      <c r="C211" s="55">
        <v>0</v>
      </c>
      <c r="D211" s="135">
        <f>C211*0.793/1000</f>
        <v>0</v>
      </c>
      <c r="E211" s="136">
        <f>D211*48.57</f>
        <v>0</v>
      </c>
      <c r="F211" s="28"/>
      <c r="G211" s="28"/>
      <c r="H211" s="72" t="s">
        <v>10</v>
      </c>
      <c r="I211" s="168">
        <v>4</v>
      </c>
      <c r="J211" s="169">
        <v>1.3</v>
      </c>
      <c r="K211" s="151">
        <v>56000</v>
      </c>
      <c r="L211" s="38"/>
      <c r="M211" s="13"/>
    </row>
    <row r="212" spans="1:13" ht="13.5" thickBot="1" x14ac:dyDescent="0.25">
      <c r="A212" s="11"/>
      <c r="B212" s="42" t="s">
        <v>0</v>
      </c>
      <c r="C212" s="43">
        <f>SUM(C209:C211)</f>
        <v>0</v>
      </c>
      <c r="D212" s="44">
        <f>SUM(D209:D211)</f>
        <v>0</v>
      </c>
      <c r="E212" s="45">
        <f>SUM(E209:E211)</f>
        <v>0</v>
      </c>
      <c r="F212" s="28"/>
      <c r="G212" s="28"/>
      <c r="H212" s="48"/>
      <c r="I212" s="49"/>
      <c r="J212" s="49"/>
      <c r="K212" s="49"/>
      <c r="L212" s="49"/>
      <c r="M212" s="13"/>
    </row>
    <row r="213" spans="1:13" x14ac:dyDescent="0.2">
      <c r="A213" s="11"/>
      <c r="B213" s="48"/>
      <c r="C213" s="50"/>
      <c r="D213" s="50"/>
      <c r="E213" s="50"/>
      <c r="F213" s="28"/>
      <c r="G213" s="28"/>
      <c r="H213" s="48"/>
      <c r="I213" s="49"/>
      <c r="J213" s="49"/>
      <c r="K213" s="49"/>
      <c r="L213" s="49"/>
      <c r="M213" s="13"/>
    </row>
    <row r="214" spans="1:13" ht="13.5" thickBot="1" x14ac:dyDescent="0.25">
      <c r="A214" s="11"/>
      <c r="B214" s="30" t="s">
        <v>27</v>
      </c>
      <c r="C214" s="28"/>
      <c r="D214" s="28"/>
      <c r="E214" s="28"/>
      <c r="F214" s="28"/>
      <c r="G214" s="28"/>
      <c r="H214" s="30" t="s">
        <v>28</v>
      </c>
      <c r="I214" s="28"/>
      <c r="J214" s="28"/>
      <c r="K214" s="28"/>
      <c r="L214" s="28"/>
      <c r="M214" s="13"/>
    </row>
    <row r="215" spans="1:13" ht="13.5" thickBot="1" x14ac:dyDescent="0.25">
      <c r="A215" s="11"/>
      <c r="B215" s="28"/>
      <c r="C215" s="20" t="s">
        <v>13</v>
      </c>
      <c r="D215" s="15" t="s">
        <v>14</v>
      </c>
      <c r="E215" s="21" t="s">
        <v>15</v>
      </c>
      <c r="F215" s="28"/>
      <c r="G215" s="28"/>
      <c r="H215" s="28"/>
      <c r="I215" s="14" t="s">
        <v>2</v>
      </c>
      <c r="J215" s="15" t="s">
        <v>3</v>
      </c>
      <c r="K215" s="16" t="s">
        <v>26</v>
      </c>
      <c r="L215" s="54"/>
      <c r="M215" s="13"/>
    </row>
    <row r="216" spans="1:13" x14ac:dyDescent="0.2">
      <c r="A216" s="11"/>
      <c r="B216" s="33" t="s">
        <v>6</v>
      </c>
      <c r="C216" s="55">
        <v>0</v>
      </c>
      <c r="D216" s="135">
        <f>C216*0.87/1000</f>
        <v>0</v>
      </c>
      <c r="E216" s="136">
        <f>D216*42.4</f>
        <v>0</v>
      </c>
      <c r="F216" s="28"/>
      <c r="G216" s="28"/>
      <c r="H216" s="70" t="s">
        <v>6</v>
      </c>
      <c r="I216" s="165">
        <v>0.03</v>
      </c>
      <c r="J216" s="166">
        <v>0.7</v>
      </c>
      <c r="K216" s="149">
        <v>73000</v>
      </c>
      <c r="L216" s="38"/>
      <c r="M216" s="13"/>
    </row>
    <row r="217" spans="1:13" x14ac:dyDescent="0.2">
      <c r="A217" s="11"/>
      <c r="B217" s="34" t="s">
        <v>8</v>
      </c>
      <c r="C217" s="55">
        <v>0</v>
      </c>
      <c r="D217" s="135">
        <f>C217*0.87/1000</f>
        <v>0</v>
      </c>
      <c r="E217" s="136">
        <f>D217*42.4</f>
        <v>0</v>
      </c>
      <c r="F217" s="28"/>
      <c r="G217" s="28"/>
      <c r="H217" s="71" t="s">
        <v>8</v>
      </c>
      <c r="I217" s="165">
        <v>1.5</v>
      </c>
      <c r="J217" s="166">
        <v>1.85</v>
      </c>
      <c r="K217" s="149">
        <v>73000</v>
      </c>
      <c r="L217" s="38"/>
      <c r="M217" s="13"/>
    </row>
    <row r="218" spans="1:13" ht="13.5" thickBot="1" x14ac:dyDescent="0.25">
      <c r="A218" s="11"/>
      <c r="B218" s="35" t="s">
        <v>10</v>
      </c>
      <c r="C218" s="55">
        <v>0</v>
      </c>
      <c r="D218" s="135">
        <f>C218*0.87/1000</f>
        <v>0</v>
      </c>
      <c r="E218" s="136">
        <f>D218*42.4</f>
        <v>0</v>
      </c>
      <c r="F218" s="28"/>
      <c r="G218" s="28"/>
      <c r="H218" s="72" t="s">
        <v>10</v>
      </c>
      <c r="I218" s="170">
        <v>4</v>
      </c>
      <c r="J218" s="169">
        <v>1.85</v>
      </c>
      <c r="K218" s="151">
        <v>73000</v>
      </c>
      <c r="L218" s="38"/>
      <c r="M218" s="13"/>
    </row>
    <row r="219" spans="1:13" ht="13.5" thickBot="1" x14ac:dyDescent="0.25">
      <c r="A219" s="11"/>
      <c r="B219" s="42" t="s">
        <v>0</v>
      </c>
      <c r="C219" s="43">
        <f>SUM(C216:C218)</f>
        <v>0</v>
      </c>
      <c r="D219" s="44">
        <f>SUM(D216:D218)</f>
        <v>0</v>
      </c>
      <c r="E219" s="45">
        <f>SUM(E216:E218)</f>
        <v>0</v>
      </c>
      <c r="F219" s="28"/>
      <c r="G219" s="28"/>
      <c r="H219" s="48"/>
      <c r="I219" s="49"/>
      <c r="J219" s="49"/>
      <c r="K219" s="49"/>
      <c r="L219" s="49"/>
      <c r="M219" s="13"/>
    </row>
    <row r="220" spans="1:13" x14ac:dyDescent="0.2">
      <c r="A220" s="11"/>
      <c r="B220" s="48"/>
      <c r="C220" s="50"/>
      <c r="D220" s="50"/>
      <c r="E220" s="50"/>
      <c r="F220" s="28"/>
      <c r="G220" s="28"/>
      <c r="H220" s="48"/>
      <c r="I220" s="49"/>
      <c r="J220" s="49"/>
      <c r="K220" s="49"/>
      <c r="L220" s="49"/>
      <c r="M220" s="13"/>
    </row>
    <row r="221" spans="1:13" ht="13.5" thickBot="1" x14ac:dyDescent="0.25">
      <c r="A221" s="11"/>
      <c r="B221" s="30" t="s">
        <v>29</v>
      </c>
      <c r="C221" s="28"/>
      <c r="D221" s="28"/>
      <c r="E221" s="28"/>
      <c r="F221" s="28"/>
      <c r="G221" s="28"/>
      <c r="H221" s="30" t="s">
        <v>30</v>
      </c>
      <c r="I221" s="28"/>
      <c r="J221" s="28"/>
      <c r="K221" s="28"/>
      <c r="L221" s="28"/>
      <c r="M221" s="13"/>
    </row>
    <row r="222" spans="1:13" ht="13.5" thickBot="1" x14ac:dyDescent="0.25">
      <c r="A222" s="11"/>
      <c r="B222" s="28"/>
      <c r="C222" s="20" t="s">
        <v>13</v>
      </c>
      <c r="D222" s="15" t="s">
        <v>14</v>
      </c>
      <c r="E222" s="21" t="s">
        <v>15</v>
      </c>
      <c r="F222" s="28"/>
      <c r="G222" s="28"/>
      <c r="H222" s="28"/>
      <c r="I222" s="14" t="s">
        <v>2</v>
      </c>
      <c r="J222" s="15" t="s">
        <v>3</v>
      </c>
      <c r="K222" s="16" t="s">
        <v>26</v>
      </c>
      <c r="L222" s="54"/>
      <c r="M222" s="13"/>
    </row>
    <row r="223" spans="1:13" x14ac:dyDescent="0.2">
      <c r="A223" s="11"/>
      <c r="B223" s="33" t="s">
        <v>6</v>
      </c>
      <c r="C223" s="55">
        <v>0</v>
      </c>
      <c r="D223" s="135">
        <f>C223*0.544/1000</f>
        <v>0</v>
      </c>
      <c r="E223" s="136">
        <f>D223*45.03</f>
        <v>0</v>
      </c>
      <c r="F223" s="28"/>
      <c r="G223" s="28"/>
      <c r="H223" s="70" t="s">
        <v>6</v>
      </c>
      <c r="I223" s="171">
        <v>0.9</v>
      </c>
      <c r="J223" s="172">
        <v>2.5</v>
      </c>
      <c r="K223" s="149">
        <v>63600</v>
      </c>
      <c r="L223" s="38"/>
      <c r="M223" s="13"/>
    </row>
    <row r="224" spans="1:13" ht="13.5" thickBot="1" x14ac:dyDescent="0.25">
      <c r="A224" s="11"/>
      <c r="B224" s="34" t="s">
        <v>8</v>
      </c>
      <c r="C224" s="55">
        <v>0</v>
      </c>
      <c r="D224" s="135">
        <f>C224*0.544/1000</f>
        <v>0</v>
      </c>
      <c r="E224" s="136">
        <f>D224*45.03</f>
        <v>0</v>
      </c>
      <c r="F224" s="28"/>
      <c r="G224" s="28"/>
      <c r="H224" s="72" t="s">
        <v>8</v>
      </c>
      <c r="I224" s="173">
        <v>1</v>
      </c>
      <c r="J224" s="174">
        <v>2.5</v>
      </c>
      <c r="K224" s="151">
        <v>63600</v>
      </c>
      <c r="L224" s="38"/>
      <c r="M224" s="13"/>
    </row>
    <row r="225" spans="1:17" ht="13.5" thickBot="1" x14ac:dyDescent="0.25">
      <c r="A225" s="11"/>
      <c r="B225" s="42" t="s">
        <v>0</v>
      </c>
      <c r="C225" s="43">
        <f>SUM(C223:C224)</f>
        <v>0</v>
      </c>
      <c r="D225" s="44">
        <f>SUM(D223:D224)</f>
        <v>0</v>
      </c>
      <c r="E225" s="45">
        <f>SUM(E223:E224)</f>
        <v>0</v>
      </c>
      <c r="F225" s="28"/>
      <c r="G225" s="28"/>
      <c r="H225" s="48"/>
      <c r="I225" s="49"/>
      <c r="J225" s="49"/>
      <c r="K225" s="49"/>
      <c r="L225" s="49"/>
      <c r="M225" s="13"/>
    </row>
    <row r="226" spans="1:17" x14ac:dyDescent="0.2">
      <c r="A226" s="11"/>
      <c r="B226" s="48"/>
      <c r="C226" s="50"/>
      <c r="D226" s="50"/>
      <c r="E226" s="50"/>
      <c r="F226" s="28"/>
      <c r="G226" s="28"/>
      <c r="H226" s="48"/>
      <c r="I226" s="49"/>
      <c r="J226" s="49"/>
      <c r="K226" s="49"/>
      <c r="L226" s="49"/>
      <c r="M226" s="13"/>
    </row>
    <row r="227" spans="1:17" ht="13.5" thickBot="1" x14ac:dyDescent="0.25">
      <c r="A227" s="11"/>
      <c r="B227" s="48"/>
      <c r="C227" s="50"/>
      <c r="D227" s="50"/>
      <c r="E227" s="50"/>
      <c r="F227" s="28"/>
      <c r="G227" s="28"/>
      <c r="H227" s="30" t="s">
        <v>12</v>
      </c>
      <c r="I227" s="28"/>
      <c r="J227" s="28"/>
      <c r="K227" s="12"/>
      <c r="L227" s="12"/>
      <c r="M227" s="13"/>
    </row>
    <row r="228" spans="1:17" ht="13.5" thickBot="1" x14ac:dyDescent="0.25">
      <c r="A228" s="11"/>
      <c r="B228" s="48"/>
      <c r="C228" s="50"/>
      <c r="D228" s="50"/>
      <c r="E228" s="50"/>
      <c r="F228" s="28"/>
      <c r="G228" s="28"/>
      <c r="H228" s="28"/>
      <c r="I228" s="14" t="s">
        <v>2</v>
      </c>
      <c r="J228" s="15" t="s">
        <v>3</v>
      </c>
      <c r="K228" s="15" t="s">
        <v>26</v>
      </c>
      <c r="L228" s="16" t="s">
        <v>16</v>
      </c>
      <c r="M228" s="13"/>
    </row>
    <row r="229" spans="1:17" x14ac:dyDescent="0.2">
      <c r="A229" s="11"/>
      <c r="B229" s="48"/>
      <c r="C229" s="50"/>
      <c r="D229" s="50"/>
      <c r="E229" s="50"/>
      <c r="F229" s="28"/>
      <c r="G229" s="28"/>
      <c r="H229" s="70" t="s">
        <v>4</v>
      </c>
      <c r="I229" s="140" t="e">
        <f>($D200*I200)/1000000</f>
        <v>#N/A</v>
      </c>
      <c r="J229" s="141" t="e">
        <f>($D200*J200)/1000000</f>
        <v>#N/A</v>
      </c>
      <c r="K229" s="141">
        <v>0</v>
      </c>
      <c r="L229" s="142" t="e">
        <f>(I229*25)+(J229*298)+K229</f>
        <v>#N/A</v>
      </c>
      <c r="M229" s="13"/>
    </row>
    <row r="230" spans="1:17" x14ac:dyDescent="0.2">
      <c r="A230" s="11"/>
      <c r="B230" s="48"/>
      <c r="C230" s="50"/>
      <c r="D230" s="50"/>
      <c r="E230" s="50"/>
      <c r="F230" s="28"/>
      <c r="G230" s="28"/>
      <c r="H230" s="71" t="s">
        <v>6</v>
      </c>
      <c r="I230" s="143" t="e">
        <f t="shared" ref="I230:K231" si="64">(($D201*I201)+($E209*I209)+($E216*I216)+($E223*I223))/1000000</f>
        <v>#N/A</v>
      </c>
      <c r="J230" s="144" t="e">
        <f t="shared" si="64"/>
        <v>#N/A</v>
      </c>
      <c r="K230" s="144" t="e">
        <f t="shared" si="64"/>
        <v>#N/A</v>
      </c>
      <c r="L230" s="145" t="e">
        <f>(I230*25)+(J230*298)+K230</f>
        <v>#N/A</v>
      </c>
      <c r="M230" s="13"/>
    </row>
    <row r="231" spans="1:17" x14ac:dyDescent="0.2">
      <c r="A231" s="11"/>
      <c r="B231" s="48"/>
      <c r="C231" s="50"/>
      <c r="D231" s="50"/>
      <c r="E231" s="50"/>
      <c r="F231" s="28"/>
      <c r="G231" s="28"/>
      <c r="H231" s="71" t="s">
        <v>8</v>
      </c>
      <c r="I231" s="143" t="e">
        <f t="shared" si="64"/>
        <v>#N/A</v>
      </c>
      <c r="J231" s="144" t="e">
        <f t="shared" si="64"/>
        <v>#N/A</v>
      </c>
      <c r="K231" s="144" t="e">
        <f t="shared" si="64"/>
        <v>#N/A</v>
      </c>
      <c r="L231" s="145" t="e">
        <f>(I231*25)+(J231*298)+K231</f>
        <v>#N/A</v>
      </c>
      <c r="M231" s="13"/>
    </row>
    <row r="232" spans="1:17" x14ac:dyDescent="0.2">
      <c r="A232" s="11"/>
      <c r="B232" s="48"/>
      <c r="C232" s="50"/>
      <c r="D232" s="50"/>
      <c r="E232" s="50"/>
      <c r="F232" s="28"/>
      <c r="G232" s="28"/>
      <c r="H232" s="71" t="s">
        <v>10</v>
      </c>
      <c r="I232" s="143" t="e">
        <f>(($D203*I203)+($E211*I211)+($E218*I218))/1000000</f>
        <v>#N/A</v>
      </c>
      <c r="J232" s="144" t="e">
        <f>(($D203*J203)+($E211*J211)+($E218*J218))/1000000</f>
        <v>#N/A</v>
      </c>
      <c r="K232" s="144" t="e">
        <f>(($D203*K203)+($E211*K211)+($E218*K218))/1000000</f>
        <v>#N/A</v>
      </c>
      <c r="L232" s="145" t="e">
        <f>(I232*25)+(J232*298)+K232</f>
        <v>#N/A</v>
      </c>
      <c r="M232" s="13"/>
    </row>
    <row r="233" spans="1:17" ht="13.5" thickBot="1" x14ac:dyDescent="0.25">
      <c r="A233" s="11"/>
      <c r="B233" s="48"/>
      <c r="C233" s="50"/>
      <c r="D233" s="50"/>
      <c r="E233" s="50"/>
      <c r="F233" s="28"/>
      <c r="G233" s="28"/>
      <c r="H233" s="73" t="s">
        <v>17</v>
      </c>
      <c r="I233" s="175" t="e">
        <f>(H188+H194)*0.000716*(1-0.1)</f>
        <v>#N/A</v>
      </c>
      <c r="J233" s="121"/>
      <c r="K233" s="121"/>
      <c r="L233" s="176" t="e">
        <f>I233*25</f>
        <v>#N/A</v>
      </c>
      <c r="M233" s="13"/>
    </row>
    <row r="234" spans="1:17" ht="13.5" thickBot="1" x14ac:dyDescent="0.25">
      <c r="A234" s="11"/>
      <c r="B234" s="48"/>
      <c r="C234" s="50"/>
      <c r="D234" s="50"/>
      <c r="E234" s="50"/>
      <c r="F234" s="28"/>
      <c r="G234" s="28"/>
      <c r="H234" s="42" t="s">
        <v>0</v>
      </c>
      <c r="I234" s="46" t="e">
        <f>SUM(I229:I233)</f>
        <v>#N/A</v>
      </c>
      <c r="J234" s="47" t="e">
        <f>SUM(J229:J233)</f>
        <v>#N/A</v>
      </c>
      <c r="K234" s="47" t="e">
        <f>SUM(K229:K233)</f>
        <v>#N/A</v>
      </c>
      <c r="L234" s="74" t="e">
        <f>SUM(L229:L233)</f>
        <v>#N/A</v>
      </c>
      <c r="M234" s="13"/>
    </row>
    <row r="235" spans="1:17" ht="13.5" thickBot="1" x14ac:dyDescent="0.25">
      <c r="A235" s="17"/>
      <c r="B235" s="18"/>
      <c r="C235" s="18"/>
      <c r="D235" s="18"/>
      <c r="E235" s="18"/>
      <c r="F235" s="18"/>
      <c r="G235" s="18"/>
      <c r="H235" s="18"/>
      <c r="I235" s="18"/>
      <c r="J235" s="18"/>
      <c r="K235" s="18"/>
      <c r="L235" s="18"/>
      <c r="M235" s="19"/>
    </row>
    <row r="236" spans="1:17" ht="14.25" thickTop="1" thickBot="1" x14ac:dyDescent="0.25"/>
    <row r="237" spans="1:17" ht="14.25" thickTop="1" thickBot="1" x14ac:dyDescent="0.25">
      <c r="A237" s="163" t="s">
        <v>106</v>
      </c>
      <c r="B237" s="9"/>
      <c r="C237" s="212">
        <f>C184+1</f>
        <v>2</v>
      </c>
      <c r="D237" s="159"/>
      <c r="E237" s="159"/>
      <c r="F237" s="159"/>
      <c r="G237" s="159"/>
      <c r="H237" s="159"/>
      <c r="I237" s="160"/>
      <c r="J237" s="160"/>
      <c r="K237" s="161"/>
      <c r="L237" s="9"/>
      <c r="M237" s="10"/>
      <c r="N237" s="12"/>
      <c r="O237" s="12"/>
      <c r="P237" s="12"/>
      <c r="Q237" s="12"/>
    </row>
    <row r="238" spans="1:17" x14ac:dyDescent="0.2">
      <c r="A238" s="11"/>
      <c r="B238" s="26"/>
      <c r="C238" s="25"/>
      <c r="D238" s="25"/>
      <c r="E238" s="23"/>
      <c r="F238" s="23"/>
      <c r="G238" s="22"/>
      <c r="H238" s="24"/>
      <c r="I238" s="22"/>
      <c r="J238" s="12"/>
      <c r="K238" s="12"/>
      <c r="L238" s="12"/>
      <c r="M238" s="13"/>
      <c r="O238" s="12"/>
      <c r="P238" s="12"/>
      <c r="Q238" s="12"/>
    </row>
    <row r="239" spans="1:17" ht="13.5" thickBot="1" x14ac:dyDescent="0.25">
      <c r="A239" s="11"/>
      <c r="B239" s="30" t="s">
        <v>47</v>
      </c>
      <c r="C239" s="25"/>
      <c r="D239" s="25"/>
      <c r="E239" s="23"/>
      <c r="F239" s="23"/>
      <c r="G239" s="30" t="s">
        <v>48</v>
      </c>
      <c r="H239" s="29"/>
      <c r="I239" s="22"/>
      <c r="J239" s="12"/>
      <c r="K239" s="12"/>
      <c r="L239" s="12"/>
      <c r="M239" s="13"/>
      <c r="O239" s="12"/>
      <c r="P239" s="12"/>
      <c r="Q239" s="12"/>
    </row>
    <row r="240" spans="1:17" ht="13.5" thickBot="1" x14ac:dyDescent="0.25">
      <c r="A240" s="254"/>
      <c r="B240" s="33" t="s">
        <v>21</v>
      </c>
      <c r="C240" s="177" t="e">
        <f>(INDEX($BB$75:$BB$125,MATCH(C237,$B$75:$B$125,0))/0.000716)</f>
        <v>#N/A</v>
      </c>
      <c r="D240" s="66"/>
      <c r="E240" s="23"/>
      <c r="F240" s="23"/>
      <c r="G240" s="33" t="s">
        <v>21</v>
      </c>
      <c r="H240" s="178" t="e">
        <f>C240</f>
        <v>#N/A</v>
      </c>
      <c r="I240" s="22"/>
      <c r="J240" s="12"/>
      <c r="K240" s="12"/>
      <c r="L240" s="12"/>
      <c r="M240" s="13"/>
      <c r="O240" s="12"/>
      <c r="P240" s="12"/>
      <c r="Q240" s="12"/>
    </row>
    <row r="241" spans="1:17" x14ac:dyDescent="0.2">
      <c r="A241" s="254"/>
      <c r="B241" s="27" t="s">
        <v>22</v>
      </c>
      <c r="C241" s="67">
        <v>0</v>
      </c>
      <c r="D241" s="68">
        <v>0.66592280204656862</v>
      </c>
      <c r="E241" s="23"/>
      <c r="F241" s="23"/>
      <c r="G241" s="27" t="s">
        <v>49</v>
      </c>
      <c r="H241" s="152" t="e">
        <f>IF(C241&lt;30,0.3*C240,C240*(C241/100))</f>
        <v>#N/A</v>
      </c>
      <c r="I241" s="22"/>
      <c r="J241" s="12"/>
      <c r="K241" s="12"/>
      <c r="L241" s="12"/>
      <c r="M241" s="13"/>
      <c r="O241" s="12"/>
      <c r="P241" s="12"/>
      <c r="Q241" s="12"/>
    </row>
    <row r="242" spans="1:17" ht="13.5" thickBot="1" x14ac:dyDescent="0.25">
      <c r="A242" s="254"/>
      <c r="B242" s="31" t="s">
        <v>23</v>
      </c>
      <c r="C242" s="32">
        <v>0</v>
      </c>
      <c r="D242" s="69">
        <v>0.33407719795343138</v>
      </c>
      <c r="E242" s="23"/>
      <c r="F242" s="23"/>
      <c r="G242" s="31" t="s">
        <v>50</v>
      </c>
      <c r="H242" s="153" t="e">
        <f>C240-H241</f>
        <v>#N/A</v>
      </c>
      <c r="I242" s="22"/>
      <c r="J242" s="12"/>
      <c r="K242" s="12"/>
      <c r="L242" s="12"/>
      <c r="M242" s="13"/>
      <c r="O242" s="12"/>
      <c r="P242" s="12"/>
      <c r="Q242" s="12"/>
    </row>
    <row r="243" spans="1:17" x14ac:dyDescent="0.2">
      <c r="A243" s="254"/>
      <c r="B243" s="31" t="s">
        <v>5</v>
      </c>
      <c r="C243" s="32">
        <v>0</v>
      </c>
      <c r="D243" s="181"/>
      <c r="E243" s="23"/>
      <c r="F243" s="23"/>
      <c r="G243" s="31" t="s">
        <v>51</v>
      </c>
      <c r="H243" s="153" t="e">
        <f>H$240*C243/100</f>
        <v>#N/A</v>
      </c>
      <c r="I243" s="22"/>
      <c r="J243" s="12"/>
      <c r="K243" s="12"/>
      <c r="L243" s="12"/>
      <c r="M243" s="13"/>
      <c r="O243" s="12"/>
      <c r="P243" s="12"/>
      <c r="Q243" s="12"/>
    </row>
    <row r="244" spans="1:17" x14ac:dyDescent="0.2">
      <c r="A244" s="254"/>
      <c r="B244" s="31" t="s">
        <v>7</v>
      </c>
      <c r="C244" s="32">
        <v>0</v>
      </c>
      <c r="D244" s="181"/>
      <c r="E244" s="23"/>
      <c r="F244" s="23"/>
      <c r="G244" s="31" t="s">
        <v>52</v>
      </c>
      <c r="H244" s="153" t="e">
        <f t="shared" ref="H244:H247" si="65">H$240*C244/100</f>
        <v>#N/A</v>
      </c>
      <c r="I244" s="22"/>
      <c r="J244" s="12"/>
      <c r="K244" s="12"/>
      <c r="L244" s="12"/>
      <c r="M244" s="13"/>
      <c r="O244" s="12"/>
      <c r="P244" s="12"/>
      <c r="Q244" s="12"/>
    </row>
    <row r="245" spans="1:17" x14ac:dyDescent="0.2">
      <c r="A245" s="254"/>
      <c r="B245" s="31" t="s">
        <v>9</v>
      </c>
      <c r="C245" s="32">
        <v>0</v>
      </c>
      <c r="D245" s="181"/>
      <c r="E245" s="23"/>
      <c r="F245" s="23"/>
      <c r="G245" s="31" t="s">
        <v>53</v>
      </c>
      <c r="H245" s="153" t="e">
        <f t="shared" si="65"/>
        <v>#N/A</v>
      </c>
      <c r="I245" s="22"/>
      <c r="J245" s="12"/>
      <c r="K245" s="12"/>
      <c r="L245" s="12"/>
      <c r="M245" s="13"/>
      <c r="O245" s="12"/>
      <c r="P245" s="12"/>
      <c r="Q245" s="12"/>
    </row>
    <row r="246" spans="1:17" x14ac:dyDescent="0.2">
      <c r="A246" s="254"/>
      <c r="B246" s="36" t="s">
        <v>11</v>
      </c>
      <c r="C246" s="37">
        <v>0</v>
      </c>
      <c r="D246" s="181"/>
      <c r="E246" s="23"/>
      <c r="F246" s="23"/>
      <c r="G246" s="36" t="s">
        <v>54</v>
      </c>
      <c r="H246" s="153" t="e">
        <f t="shared" si="65"/>
        <v>#N/A</v>
      </c>
      <c r="I246" s="22"/>
      <c r="J246" s="12"/>
      <c r="K246" s="12"/>
      <c r="L246" s="12"/>
      <c r="M246" s="13"/>
      <c r="O246" s="12"/>
      <c r="P246" s="12"/>
      <c r="Q246" s="12"/>
    </row>
    <row r="247" spans="1:17" ht="13.5" thickBot="1" x14ac:dyDescent="0.25">
      <c r="A247" s="254"/>
      <c r="B247" s="39" t="s">
        <v>31</v>
      </c>
      <c r="C247" s="40">
        <v>0</v>
      </c>
      <c r="D247" s="181"/>
      <c r="E247" s="23"/>
      <c r="F247" s="23"/>
      <c r="G247" s="39" t="s">
        <v>55</v>
      </c>
      <c r="H247" s="155" t="e">
        <f t="shared" si="65"/>
        <v>#N/A</v>
      </c>
      <c r="I247" s="22"/>
      <c r="J247" s="12"/>
      <c r="K247" s="12"/>
      <c r="L247" s="12"/>
      <c r="M247" s="13"/>
      <c r="O247" s="12"/>
      <c r="P247" s="12"/>
      <c r="Q247" s="12"/>
    </row>
    <row r="248" spans="1:17" x14ac:dyDescent="0.2">
      <c r="A248" s="11"/>
      <c r="B248" s="12"/>
      <c r="C248" s="25"/>
      <c r="D248" s="25"/>
      <c r="E248" s="23"/>
      <c r="F248" s="23"/>
      <c r="G248" s="22"/>
      <c r="H248" s="24"/>
      <c r="I248" s="22"/>
      <c r="J248" s="12"/>
      <c r="K248" s="12"/>
      <c r="L248" s="12"/>
      <c r="M248" s="13"/>
      <c r="O248" s="12"/>
      <c r="P248" s="12"/>
      <c r="Q248" s="12"/>
    </row>
    <row r="249" spans="1:17" ht="14.1" customHeight="1" x14ac:dyDescent="0.2">
      <c r="A249" s="11"/>
      <c r="B249" s="12"/>
      <c r="C249" s="12"/>
      <c r="D249" s="53"/>
      <c r="E249" s="28"/>
      <c r="F249" s="29"/>
      <c r="G249" s="12"/>
      <c r="H249" s="12"/>
      <c r="I249" s="12"/>
      <c r="J249" s="12"/>
      <c r="K249" s="12"/>
      <c r="L249" s="28"/>
      <c r="M249" s="162"/>
      <c r="O249" s="12"/>
      <c r="P249" s="12"/>
      <c r="Q249" s="12"/>
    </row>
    <row r="250" spans="1:17" ht="14.1" customHeight="1" x14ac:dyDescent="0.2">
      <c r="A250" s="11"/>
      <c r="B250" s="12"/>
      <c r="C250" s="12"/>
      <c r="D250" s="12"/>
      <c r="E250" s="12"/>
      <c r="F250" s="12"/>
      <c r="G250" s="12"/>
      <c r="H250" s="12"/>
      <c r="I250" s="12"/>
      <c r="J250" s="12"/>
      <c r="K250" s="12"/>
      <c r="L250" s="12"/>
      <c r="M250" s="13"/>
      <c r="N250" s="12"/>
      <c r="O250" s="12"/>
    </row>
    <row r="251" spans="1:17" ht="14.1" customHeight="1" thickBot="1" x14ac:dyDescent="0.25">
      <c r="A251" s="11"/>
      <c r="B251" s="30" t="s">
        <v>89</v>
      </c>
      <c r="C251" s="28"/>
      <c r="D251" s="28"/>
      <c r="E251" s="28"/>
      <c r="F251" s="28"/>
      <c r="G251" s="28"/>
      <c r="H251" s="30" t="s">
        <v>1</v>
      </c>
      <c r="I251" s="28"/>
      <c r="J251" s="28"/>
      <c r="K251" s="28"/>
      <c r="L251" s="12"/>
      <c r="M251" s="13"/>
      <c r="N251" s="12"/>
      <c r="O251" s="12"/>
    </row>
    <row r="252" spans="1:17" ht="14.1" customHeight="1" thickBot="1" x14ac:dyDescent="0.25">
      <c r="A252" s="11"/>
      <c r="B252" s="28"/>
      <c r="C252" s="20" t="s">
        <v>13</v>
      </c>
      <c r="D252" s="15" t="s">
        <v>14</v>
      </c>
      <c r="E252" s="21" t="s">
        <v>15</v>
      </c>
      <c r="F252" s="28"/>
      <c r="G252" s="28"/>
      <c r="H252" s="28"/>
      <c r="I252" s="14" t="s">
        <v>2</v>
      </c>
      <c r="J252" s="16" t="s">
        <v>3</v>
      </c>
      <c r="K252" s="12"/>
      <c r="L252" s="12"/>
      <c r="M252" s="13"/>
      <c r="N252" s="12"/>
      <c r="O252" s="12"/>
    </row>
    <row r="253" spans="1:17" ht="14.1" customHeight="1" x14ac:dyDescent="0.2">
      <c r="A253" s="11"/>
      <c r="B253" s="33" t="s">
        <v>4</v>
      </c>
      <c r="C253" s="131" t="e">
        <f>H243</f>
        <v>#N/A</v>
      </c>
      <c r="D253" s="132" t="e">
        <f>C253*0.000716</f>
        <v>#N/A</v>
      </c>
      <c r="E253" s="133" t="e">
        <f>D253*50.18</f>
        <v>#N/A</v>
      </c>
      <c r="F253" s="28"/>
      <c r="G253" s="28"/>
      <c r="H253" s="70" t="s">
        <v>4</v>
      </c>
      <c r="I253" s="146">
        <v>8000</v>
      </c>
      <c r="J253" s="147">
        <v>90</v>
      </c>
      <c r="K253" s="12"/>
      <c r="L253" s="12"/>
      <c r="M253" s="13"/>
      <c r="N253" s="12"/>
      <c r="O253" s="12"/>
    </row>
    <row r="254" spans="1:17" ht="14.1" customHeight="1" x14ac:dyDescent="0.2">
      <c r="A254" s="11"/>
      <c r="B254" s="34" t="s">
        <v>6</v>
      </c>
      <c r="C254" s="134" t="e">
        <f>H244</f>
        <v>#N/A</v>
      </c>
      <c r="D254" s="135" t="e">
        <f>C254*0.000716</f>
        <v>#N/A</v>
      </c>
      <c r="E254" s="136" t="e">
        <f>D254*50.18</f>
        <v>#N/A</v>
      </c>
      <c r="F254" s="28"/>
      <c r="G254" s="28"/>
      <c r="H254" s="71" t="s">
        <v>6</v>
      </c>
      <c r="I254" s="148">
        <v>20000</v>
      </c>
      <c r="J254" s="149">
        <v>90</v>
      </c>
      <c r="K254" s="12"/>
      <c r="L254" s="12"/>
      <c r="M254" s="13"/>
      <c r="N254" s="12"/>
      <c r="O254" s="12"/>
    </row>
    <row r="255" spans="1:17" ht="14.1" customHeight="1" x14ac:dyDescent="0.2">
      <c r="A255" s="11"/>
      <c r="B255" s="34" t="s">
        <v>8</v>
      </c>
      <c r="C255" s="134" t="e">
        <f>H245</f>
        <v>#N/A</v>
      </c>
      <c r="D255" s="135" t="e">
        <f>C255*0.000716</f>
        <v>#N/A</v>
      </c>
      <c r="E255" s="136" t="e">
        <f>D255*50.18</f>
        <v>#N/A</v>
      </c>
      <c r="F255" s="28"/>
      <c r="G255" s="28"/>
      <c r="H255" s="71" t="s">
        <v>8</v>
      </c>
      <c r="I255" s="148">
        <v>28000</v>
      </c>
      <c r="J255" s="149">
        <v>90</v>
      </c>
      <c r="K255" s="12"/>
      <c r="L255" s="12"/>
      <c r="M255" s="13"/>
      <c r="N255" s="12"/>
      <c r="O255" s="12"/>
    </row>
    <row r="256" spans="1:17" ht="14.1" customHeight="1" thickBot="1" x14ac:dyDescent="0.25">
      <c r="A256" s="11"/>
      <c r="B256" s="35" t="s">
        <v>10</v>
      </c>
      <c r="C256" s="137" t="e">
        <f>H246</f>
        <v>#N/A</v>
      </c>
      <c r="D256" s="138" t="e">
        <f>C256*0.000716</f>
        <v>#N/A</v>
      </c>
      <c r="E256" s="139" t="e">
        <f>D256*50.18</f>
        <v>#N/A</v>
      </c>
      <c r="F256" s="28"/>
      <c r="G256" s="28"/>
      <c r="H256" s="72" t="s">
        <v>10</v>
      </c>
      <c r="I256" s="150">
        <v>56000</v>
      </c>
      <c r="J256" s="151">
        <v>90</v>
      </c>
      <c r="K256" s="12"/>
      <c r="L256" s="12"/>
      <c r="M256" s="13"/>
      <c r="N256" s="12"/>
      <c r="O256" s="12"/>
    </row>
    <row r="257" spans="1:17" ht="14.1" customHeight="1" thickBot="1" x14ac:dyDescent="0.25">
      <c r="A257" s="11"/>
      <c r="B257" s="42" t="s">
        <v>0</v>
      </c>
      <c r="C257" s="43" t="e">
        <f>SUM(C253:C256)</f>
        <v>#N/A</v>
      </c>
      <c r="D257" s="44" t="e">
        <f>SUM(D253:D256)</f>
        <v>#N/A</v>
      </c>
      <c r="E257" s="45" t="e">
        <f>SUM(E253:E256)</f>
        <v>#N/A</v>
      </c>
      <c r="F257" s="28"/>
      <c r="G257" s="28"/>
      <c r="H257" s="164"/>
      <c r="I257" s="164"/>
      <c r="J257" s="164"/>
      <c r="K257" s="164"/>
      <c r="L257" s="12"/>
      <c r="M257" s="13"/>
      <c r="N257" s="12"/>
      <c r="O257" s="12"/>
    </row>
    <row r="258" spans="1:17" ht="14.1" customHeight="1" x14ac:dyDescent="0.2">
      <c r="A258" s="11"/>
      <c r="B258" s="28"/>
      <c r="C258" s="28"/>
      <c r="D258" s="28"/>
      <c r="E258" s="28"/>
      <c r="F258" s="28"/>
      <c r="G258" s="28"/>
      <c r="H258" s="164"/>
      <c r="I258" s="164"/>
      <c r="J258" s="164"/>
      <c r="K258" s="164"/>
      <c r="L258" s="12"/>
      <c r="M258" s="13"/>
      <c r="N258" s="12"/>
      <c r="O258" s="12"/>
    </row>
    <row r="259" spans="1:17" ht="14.1" customHeight="1" x14ac:dyDescent="0.2">
      <c r="A259" s="11"/>
      <c r="B259" s="12"/>
      <c r="C259" s="12"/>
      <c r="D259" s="12"/>
      <c r="E259" s="12"/>
      <c r="F259" s="28"/>
      <c r="G259" s="28"/>
      <c r="H259" s="28"/>
      <c r="I259" s="48"/>
      <c r="J259" s="49"/>
      <c r="K259" s="49"/>
      <c r="L259" s="49"/>
      <c r="M259" s="180"/>
      <c r="N259" s="49"/>
      <c r="O259" s="12"/>
      <c r="P259" s="12"/>
      <c r="Q259" s="12"/>
    </row>
    <row r="260" spans="1:17" ht="14.1" customHeight="1" thickBot="1" x14ac:dyDescent="0.25">
      <c r="A260" s="11"/>
      <c r="B260" s="30" t="s">
        <v>24</v>
      </c>
      <c r="C260" s="28"/>
      <c r="D260" s="28"/>
      <c r="E260" s="28"/>
      <c r="F260" s="28"/>
      <c r="G260" s="28"/>
      <c r="H260" s="30" t="s">
        <v>25</v>
      </c>
      <c r="I260" s="28"/>
      <c r="J260" s="28"/>
      <c r="K260" s="49"/>
      <c r="L260" s="49"/>
      <c r="M260" s="180"/>
      <c r="N260" s="49"/>
      <c r="O260" s="12"/>
      <c r="P260" s="12"/>
      <c r="Q260" s="12"/>
    </row>
    <row r="261" spans="1:17" ht="14.1" customHeight="1" thickBot="1" x14ac:dyDescent="0.25">
      <c r="A261" s="11"/>
      <c r="B261" s="28"/>
      <c r="C261" s="20" t="s">
        <v>13</v>
      </c>
      <c r="D261" s="15" t="s">
        <v>14</v>
      </c>
      <c r="E261" s="21" t="s">
        <v>15</v>
      </c>
      <c r="F261" s="28"/>
      <c r="G261" s="28"/>
      <c r="H261" s="28"/>
      <c r="I261" s="14" t="s">
        <v>2</v>
      </c>
      <c r="J261" s="15" t="s">
        <v>3</v>
      </c>
      <c r="K261" s="16" t="s">
        <v>26</v>
      </c>
      <c r="L261" s="54"/>
      <c r="M261" s="13"/>
      <c r="N261" s="12"/>
    </row>
    <row r="262" spans="1:17" x14ac:dyDescent="0.2">
      <c r="A262" s="11"/>
      <c r="B262" s="33" t="s">
        <v>6</v>
      </c>
      <c r="C262" s="55">
        <v>0</v>
      </c>
      <c r="D262" s="135">
        <f>C262*0.793/1000</f>
        <v>0</v>
      </c>
      <c r="E262" s="136">
        <f>D262*48.57</f>
        <v>0</v>
      </c>
      <c r="F262" s="28"/>
      <c r="G262" s="28"/>
      <c r="H262" s="70" t="s">
        <v>6</v>
      </c>
      <c r="I262" s="165">
        <v>0.1</v>
      </c>
      <c r="J262" s="166">
        <v>0.9</v>
      </c>
      <c r="K262" s="149">
        <v>56000</v>
      </c>
      <c r="L262" s="38"/>
      <c r="M262" s="13"/>
    </row>
    <row r="263" spans="1:17" x14ac:dyDescent="0.2">
      <c r="A263" s="11"/>
      <c r="B263" s="34" t="s">
        <v>8</v>
      </c>
      <c r="C263" s="55">
        <v>0</v>
      </c>
      <c r="D263" s="135">
        <f>C263*0.793/1000</f>
        <v>0</v>
      </c>
      <c r="E263" s="136">
        <f>D263*48.57</f>
        <v>0</v>
      </c>
      <c r="F263" s="28"/>
      <c r="G263" s="28"/>
      <c r="H263" s="71" t="s">
        <v>8</v>
      </c>
      <c r="I263" s="167">
        <v>316</v>
      </c>
      <c r="J263" s="166">
        <v>1.3</v>
      </c>
      <c r="K263" s="149">
        <v>56000</v>
      </c>
      <c r="L263" s="38"/>
      <c r="M263" s="13"/>
    </row>
    <row r="264" spans="1:17" ht="13.5" thickBot="1" x14ac:dyDescent="0.25">
      <c r="A264" s="11"/>
      <c r="B264" s="35" t="s">
        <v>10</v>
      </c>
      <c r="C264" s="55">
        <v>0</v>
      </c>
      <c r="D264" s="135">
        <f>C264*0.793/1000</f>
        <v>0</v>
      </c>
      <c r="E264" s="136">
        <f>D264*48.57</f>
        <v>0</v>
      </c>
      <c r="F264" s="28"/>
      <c r="G264" s="28"/>
      <c r="H264" s="72" t="s">
        <v>10</v>
      </c>
      <c r="I264" s="168">
        <v>4</v>
      </c>
      <c r="J264" s="169">
        <v>1.3</v>
      </c>
      <c r="K264" s="151">
        <v>56000</v>
      </c>
      <c r="L264" s="38"/>
      <c r="M264" s="13"/>
    </row>
    <row r="265" spans="1:17" ht="13.5" thickBot="1" x14ac:dyDescent="0.25">
      <c r="A265" s="11"/>
      <c r="B265" s="42" t="s">
        <v>0</v>
      </c>
      <c r="C265" s="43">
        <f>SUM(C262:C264)</f>
        <v>0</v>
      </c>
      <c r="D265" s="44">
        <f>SUM(D262:D264)</f>
        <v>0</v>
      </c>
      <c r="E265" s="45">
        <f>SUM(E262:E264)</f>
        <v>0</v>
      </c>
      <c r="F265" s="28"/>
      <c r="G265" s="28"/>
      <c r="H265" s="48"/>
      <c r="I265" s="49"/>
      <c r="J265" s="49"/>
      <c r="K265" s="49"/>
      <c r="L265" s="49"/>
      <c r="M265" s="13"/>
    </row>
    <row r="266" spans="1:17" x14ac:dyDescent="0.2">
      <c r="A266" s="11"/>
      <c r="B266" s="48"/>
      <c r="C266" s="50"/>
      <c r="D266" s="50"/>
      <c r="E266" s="50"/>
      <c r="F266" s="28"/>
      <c r="G266" s="28"/>
      <c r="H266" s="48"/>
      <c r="I266" s="49"/>
      <c r="J266" s="49"/>
      <c r="K266" s="49"/>
      <c r="L266" s="49"/>
      <c r="M266" s="13"/>
    </row>
    <row r="267" spans="1:17" ht="13.5" thickBot="1" x14ac:dyDescent="0.25">
      <c r="A267" s="11"/>
      <c r="B267" s="30" t="s">
        <v>27</v>
      </c>
      <c r="C267" s="28"/>
      <c r="D267" s="28"/>
      <c r="E267" s="28"/>
      <c r="F267" s="28"/>
      <c r="G267" s="28"/>
      <c r="H267" s="30" t="s">
        <v>28</v>
      </c>
      <c r="I267" s="28"/>
      <c r="J267" s="28"/>
      <c r="K267" s="28"/>
      <c r="L267" s="28"/>
      <c r="M267" s="13"/>
    </row>
    <row r="268" spans="1:17" ht="13.5" thickBot="1" x14ac:dyDescent="0.25">
      <c r="A268" s="11"/>
      <c r="B268" s="28"/>
      <c r="C268" s="20" t="s">
        <v>13</v>
      </c>
      <c r="D268" s="15" t="s">
        <v>14</v>
      </c>
      <c r="E268" s="21" t="s">
        <v>15</v>
      </c>
      <c r="F268" s="28"/>
      <c r="G268" s="28"/>
      <c r="H268" s="28"/>
      <c r="I268" s="14" t="s">
        <v>2</v>
      </c>
      <c r="J268" s="15" t="s">
        <v>3</v>
      </c>
      <c r="K268" s="16" t="s">
        <v>26</v>
      </c>
      <c r="L268" s="54"/>
      <c r="M268" s="13"/>
    </row>
    <row r="269" spans="1:17" x14ac:dyDescent="0.2">
      <c r="A269" s="11"/>
      <c r="B269" s="33" t="s">
        <v>6</v>
      </c>
      <c r="C269" s="55">
        <v>0</v>
      </c>
      <c r="D269" s="135">
        <f>C269*0.87/1000</f>
        <v>0</v>
      </c>
      <c r="E269" s="136">
        <f>D269*42.4</f>
        <v>0</v>
      </c>
      <c r="F269" s="28"/>
      <c r="G269" s="28"/>
      <c r="H269" s="70" t="s">
        <v>6</v>
      </c>
      <c r="I269" s="165">
        <v>0.03</v>
      </c>
      <c r="J269" s="166">
        <v>0.7</v>
      </c>
      <c r="K269" s="149">
        <v>73000</v>
      </c>
      <c r="L269" s="38"/>
      <c r="M269" s="13"/>
    </row>
    <row r="270" spans="1:17" x14ac:dyDescent="0.2">
      <c r="A270" s="11"/>
      <c r="B270" s="34" t="s">
        <v>8</v>
      </c>
      <c r="C270" s="55">
        <v>0</v>
      </c>
      <c r="D270" s="135">
        <f>C270*0.87/1000</f>
        <v>0</v>
      </c>
      <c r="E270" s="136">
        <f>D270*42.4</f>
        <v>0</v>
      </c>
      <c r="F270" s="28"/>
      <c r="G270" s="28"/>
      <c r="H270" s="71" t="s">
        <v>8</v>
      </c>
      <c r="I270" s="165">
        <v>1.5</v>
      </c>
      <c r="J270" s="166">
        <v>1.85</v>
      </c>
      <c r="K270" s="149">
        <v>73000</v>
      </c>
      <c r="L270" s="38"/>
      <c r="M270" s="13"/>
    </row>
    <row r="271" spans="1:17" ht="13.5" thickBot="1" x14ac:dyDescent="0.25">
      <c r="A271" s="11"/>
      <c r="B271" s="35" t="s">
        <v>10</v>
      </c>
      <c r="C271" s="55">
        <v>0</v>
      </c>
      <c r="D271" s="135">
        <f>C271*0.87/1000</f>
        <v>0</v>
      </c>
      <c r="E271" s="136">
        <f>D271*42.4</f>
        <v>0</v>
      </c>
      <c r="F271" s="28"/>
      <c r="G271" s="28"/>
      <c r="H271" s="72" t="s">
        <v>10</v>
      </c>
      <c r="I271" s="170">
        <v>4</v>
      </c>
      <c r="J271" s="169">
        <v>1.85</v>
      </c>
      <c r="K271" s="151">
        <v>73000</v>
      </c>
      <c r="L271" s="38"/>
      <c r="M271" s="13"/>
    </row>
    <row r="272" spans="1:17" ht="13.5" thickBot="1" x14ac:dyDescent="0.25">
      <c r="A272" s="11"/>
      <c r="B272" s="42" t="s">
        <v>0</v>
      </c>
      <c r="C272" s="43">
        <f>SUM(C269:C271)</f>
        <v>0</v>
      </c>
      <c r="D272" s="44">
        <f>SUM(D269:D271)</f>
        <v>0</v>
      </c>
      <c r="E272" s="45">
        <f>SUM(E269:E271)</f>
        <v>0</v>
      </c>
      <c r="F272" s="28"/>
      <c r="G272" s="28"/>
      <c r="H272" s="48"/>
      <c r="I272" s="49"/>
      <c r="J272" s="49"/>
      <c r="K272" s="49"/>
      <c r="L272" s="49"/>
      <c r="M272" s="13"/>
    </row>
    <row r="273" spans="1:13" x14ac:dyDescent="0.2">
      <c r="A273" s="11"/>
      <c r="B273" s="48"/>
      <c r="C273" s="50"/>
      <c r="D273" s="50"/>
      <c r="E273" s="50"/>
      <c r="F273" s="28"/>
      <c r="G273" s="28"/>
      <c r="H273" s="48"/>
      <c r="I273" s="49"/>
      <c r="J273" s="49"/>
      <c r="K273" s="49"/>
      <c r="L273" s="49"/>
      <c r="M273" s="13"/>
    </row>
    <row r="274" spans="1:13" ht="13.5" thickBot="1" x14ac:dyDescent="0.25">
      <c r="A274" s="11"/>
      <c r="B274" s="30" t="s">
        <v>29</v>
      </c>
      <c r="C274" s="28"/>
      <c r="D274" s="28"/>
      <c r="E274" s="28"/>
      <c r="F274" s="28"/>
      <c r="G274" s="28"/>
      <c r="H274" s="30" t="s">
        <v>30</v>
      </c>
      <c r="I274" s="28"/>
      <c r="J274" s="28"/>
      <c r="K274" s="28"/>
      <c r="L274" s="28"/>
      <c r="M274" s="13"/>
    </row>
    <row r="275" spans="1:13" ht="13.5" thickBot="1" x14ac:dyDescent="0.25">
      <c r="A275" s="11"/>
      <c r="B275" s="28"/>
      <c r="C275" s="20" t="s">
        <v>13</v>
      </c>
      <c r="D275" s="15" t="s">
        <v>14</v>
      </c>
      <c r="E275" s="21" t="s">
        <v>15</v>
      </c>
      <c r="F275" s="28"/>
      <c r="G275" s="28"/>
      <c r="H275" s="28"/>
      <c r="I275" s="14" t="s">
        <v>2</v>
      </c>
      <c r="J275" s="15" t="s">
        <v>3</v>
      </c>
      <c r="K275" s="16" t="s">
        <v>26</v>
      </c>
      <c r="L275" s="54"/>
      <c r="M275" s="13"/>
    </row>
    <row r="276" spans="1:13" x14ac:dyDescent="0.2">
      <c r="A276" s="11"/>
      <c r="B276" s="33" t="s">
        <v>6</v>
      </c>
      <c r="C276" s="55">
        <v>0</v>
      </c>
      <c r="D276" s="135">
        <f>C276*0.544/1000</f>
        <v>0</v>
      </c>
      <c r="E276" s="136">
        <f>D276*45.03</f>
        <v>0</v>
      </c>
      <c r="F276" s="28"/>
      <c r="G276" s="28"/>
      <c r="H276" s="70" t="s">
        <v>6</v>
      </c>
      <c r="I276" s="171">
        <v>0.9</v>
      </c>
      <c r="J276" s="172">
        <v>2.5</v>
      </c>
      <c r="K276" s="149">
        <v>63600</v>
      </c>
      <c r="L276" s="38"/>
      <c r="M276" s="13"/>
    </row>
    <row r="277" spans="1:13" ht="13.5" thickBot="1" x14ac:dyDescent="0.25">
      <c r="A277" s="11"/>
      <c r="B277" s="34" t="s">
        <v>8</v>
      </c>
      <c r="C277" s="55">
        <v>0</v>
      </c>
      <c r="D277" s="135">
        <f>C277*0.544/1000</f>
        <v>0</v>
      </c>
      <c r="E277" s="136">
        <f>D277*45.03</f>
        <v>0</v>
      </c>
      <c r="F277" s="28"/>
      <c r="G277" s="28"/>
      <c r="H277" s="72" t="s">
        <v>8</v>
      </c>
      <c r="I277" s="173">
        <v>1</v>
      </c>
      <c r="J277" s="174">
        <v>2.5</v>
      </c>
      <c r="K277" s="151">
        <v>63600</v>
      </c>
      <c r="L277" s="38"/>
      <c r="M277" s="13"/>
    </row>
    <row r="278" spans="1:13" ht="13.5" thickBot="1" x14ac:dyDescent="0.25">
      <c r="A278" s="11"/>
      <c r="B278" s="42" t="s">
        <v>0</v>
      </c>
      <c r="C278" s="43">
        <f>SUM(C276:C277)</f>
        <v>0</v>
      </c>
      <c r="D278" s="44">
        <f>SUM(D276:D277)</f>
        <v>0</v>
      </c>
      <c r="E278" s="45">
        <f>SUM(E276:E277)</f>
        <v>0</v>
      </c>
      <c r="F278" s="28"/>
      <c r="G278" s="28"/>
      <c r="H278" s="48"/>
      <c r="I278" s="49"/>
      <c r="J278" s="49"/>
      <c r="K278" s="49"/>
      <c r="L278" s="49"/>
      <c r="M278" s="13"/>
    </row>
    <row r="279" spans="1:13" x14ac:dyDescent="0.2">
      <c r="A279" s="11"/>
      <c r="B279" s="48"/>
      <c r="C279" s="50"/>
      <c r="D279" s="50"/>
      <c r="E279" s="50"/>
      <c r="F279" s="28"/>
      <c r="G279" s="28"/>
      <c r="H279" s="48"/>
      <c r="I279" s="49"/>
      <c r="J279" s="49"/>
      <c r="K279" s="49"/>
      <c r="L279" s="49"/>
      <c r="M279" s="13"/>
    </row>
    <row r="280" spans="1:13" ht="13.5" thickBot="1" x14ac:dyDescent="0.25">
      <c r="A280" s="11"/>
      <c r="B280" s="48"/>
      <c r="C280" s="50"/>
      <c r="D280" s="50"/>
      <c r="E280" s="50"/>
      <c r="F280" s="28"/>
      <c r="G280" s="28"/>
      <c r="H280" s="30" t="s">
        <v>12</v>
      </c>
      <c r="I280" s="28"/>
      <c r="J280" s="28"/>
      <c r="K280" s="12"/>
      <c r="L280" s="12"/>
      <c r="M280" s="13"/>
    </row>
    <row r="281" spans="1:13" ht="13.5" thickBot="1" x14ac:dyDescent="0.25">
      <c r="A281" s="11"/>
      <c r="B281" s="48"/>
      <c r="C281" s="50"/>
      <c r="D281" s="50"/>
      <c r="E281" s="50"/>
      <c r="F281" s="28"/>
      <c r="G281" s="28"/>
      <c r="H281" s="28"/>
      <c r="I281" s="14" t="s">
        <v>2</v>
      </c>
      <c r="J281" s="15" t="s">
        <v>3</v>
      </c>
      <c r="K281" s="15" t="s">
        <v>26</v>
      </c>
      <c r="L281" s="16" t="s">
        <v>16</v>
      </c>
      <c r="M281" s="13"/>
    </row>
    <row r="282" spans="1:13" x14ac:dyDescent="0.2">
      <c r="A282" s="11"/>
      <c r="B282" s="48"/>
      <c r="C282" s="50"/>
      <c r="D282" s="50"/>
      <c r="E282" s="50"/>
      <c r="F282" s="28"/>
      <c r="G282" s="28"/>
      <c r="H282" s="70" t="s">
        <v>4</v>
      </c>
      <c r="I282" s="140" t="e">
        <f>($D253*I253)/1000000</f>
        <v>#N/A</v>
      </c>
      <c r="J282" s="141" t="e">
        <f>($D253*J253)/1000000</f>
        <v>#N/A</v>
      </c>
      <c r="K282" s="141">
        <v>0</v>
      </c>
      <c r="L282" s="142" t="e">
        <f>(I282*25)+(J282*298)+K282</f>
        <v>#N/A</v>
      </c>
      <c r="M282" s="13"/>
    </row>
    <row r="283" spans="1:13" x14ac:dyDescent="0.2">
      <c r="A283" s="11"/>
      <c r="B283" s="48"/>
      <c r="C283" s="50"/>
      <c r="D283" s="50"/>
      <c r="E283" s="50"/>
      <c r="F283" s="28"/>
      <c r="G283" s="28"/>
      <c r="H283" s="71" t="s">
        <v>6</v>
      </c>
      <c r="I283" s="143" t="e">
        <f t="shared" ref="I283:K284" si="66">(($D254*I254)+($E262*I262)+($E269*I269)+($E276*I276))/1000000</f>
        <v>#N/A</v>
      </c>
      <c r="J283" s="144" t="e">
        <f t="shared" si="66"/>
        <v>#N/A</v>
      </c>
      <c r="K283" s="144" t="e">
        <f t="shared" si="66"/>
        <v>#N/A</v>
      </c>
      <c r="L283" s="145" t="e">
        <f>(I283*25)+(J283*298)+K283</f>
        <v>#N/A</v>
      </c>
      <c r="M283" s="13"/>
    </row>
    <row r="284" spans="1:13" x14ac:dyDescent="0.2">
      <c r="A284" s="11"/>
      <c r="B284" s="48"/>
      <c r="C284" s="50"/>
      <c r="D284" s="50"/>
      <c r="E284" s="50"/>
      <c r="F284" s="28"/>
      <c r="G284" s="28"/>
      <c r="H284" s="71" t="s">
        <v>8</v>
      </c>
      <c r="I284" s="143" t="e">
        <f t="shared" si="66"/>
        <v>#N/A</v>
      </c>
      <c r="J284" s="144" t="e">
        <f t="shared" si="66"/>
        <v>#N/A</v>
      </c>
      <c r="K284" s="144" t="e">
        <f t="shared" si="66"/>
        <v>#N/A</v>
      </c>
      <c r="L284" s="145" t="e">
        <f>(I284*25)+(J284*298)+K284</f>
        <v>#N/A</v>
      </c>
      <c r="M284" s="13"/>
    </row>
    <row r="285" spans="1:13" x14ac:dyDescent="0.2">
      <c r="A285" s="11"/>
      <c r="B285" s="48"/>
      <c r="C285" s="50"/>
      <c r="D285" s="50"/>
      <c r="E285" s="50"/>
      <c r="F285" s="28"/>
      <c r="G285" s="28"/>
      <c r="H285" s="71" t="s">
        <v>10</v>
      </c>
      <c r="I285" s="143" t="e">
        <f>(($D256*I256)+($E264*I264)+($E271*I271))/1000000</f>
        <v>#N/A</v>
      </c>
      <c r="J285" s="144" t="e">
        <f>(($D256*J256)+($E264*J264)+($E271*J271))/1000000</f>
        <v>#N/A</v>
      </c>
      <c r="K285" s="144" t="e">
        <f>(($D256*K256)+($E264*K264)+($E271*K271))/1000000</f>
        <v>#N/A</v>
      </c>
      <c r="L285" s="145" t="e">
        <f>(I285*25)+(J285*298)+K285</f>
        <v>#N/A</v>
      </c>
      <c r="M285" s="13"/>
    </row>
    <row r="286" spans="1:13" ht="13.5" thickBot="1" x14ac:dyDescent="0.25">
      <c r="A286" s="11"/>
      <c r="B286" s="48"/>
      <c r="C286" s="50"/>
      <c r="D286" s="50"/>
      <c r="E286" s="50"/>
      <c r="F286" s="28"/>
      <c r="G286" s="28"/>
      <c r="H286" s="73" t="s">
        <v>17</v>
      </c>
      <c r="I286" s="175" t="e">
        <f>(H241+H247)*0.000716*(1-0.1)</f>
        <v>#N/A</v>
      </c>
      <c r="J286" s="121"/>
      <c r="K286" s="121"/>
      <c r="L286" s="176" t="e">
        <f>I286*25</f>
        <v>#N/A</v>
      </c>
      <c r="M286" s="13"/>
    </row>
    <row r="287" spans="1:13" ht="13.5" thickBot="1" x14ac:dyDescent="0.25">
      <c r="A287" s="11"/>
      <c r="B287" s="48"/>
      <c r="C287" s="50"/>
      <c r="D287" s="50"/>
      <c r="E287" s="50"/>
      <c r="F287" s="28"/>
      <c r="G287" s="28"/>
      <c r="H287" s="42" t="s">
        <v>0</v>
      </c>
      <c r="I287" s="46" t="e">
        <f>SUM(I282:I286)</f>
        <v>#N/A</v>
      </c>
      <c r="J287" s="47" t="e">
        <f>SUM(J282:J286)</f>
        <v>#N/A</v>
      </c>
      <c r="K287" s="47" t="e">
        <f>SUM(K282:K286)</f>
        <v>#N/A</v>
      </c>
      <c r="L287" s="74" t="e">
        <f>SUM(L282:L286)</f>
        <v>#N/A</v>
      </c>
      <c r="M287" s="13"/>
    </row>
    <row r="288" spans="1:13" ht="13.5" thickBot="1" x14ac:dyDescent="0.25">
      <c r="A288" s="17"/>
      <c r="B288" s="18"/>
      <c r="C288" s="18"/>
      <c r="D288" s="18"/>
      <c r="E288" s="18"/>
      <c r="F288" s="18"/>
      <c r="G288" s="18"/>
      <c r="H288" s="18"/>
      <c r="I288" s="18"/>
      <c r="J288" s="18"/>
      <c r="K288" s="18"/>
      <c r="L288" s="18"/>
      <c r="M288" s="19"/>
    </row>
    <row r="289" spans="1:17" ht="14.25" thickTop="1" thickBot="1" x14ac:dyDescent="0.25"/>
    <row r="290" spans="1:17" ht="14.25" thickTop="1" thickBot="1" x14ac:dyDescent="0.25">
      <c r="A290" s="163" t="s">
        <v>105</v>
      </c>
      <c r="B290" s="9"/>
      <c r="C290" s="212">
        <f>C237+1</f>
        <v>3</v>
      </c>
      <c r="D290" s="159"/>
      <c r="E290" s="159"/>
      <c r="F290" s="159"/>
      <c r="G290" s="159"/>
      <c r="H290" s="159"/>
      <c r="I290" s="160"/>
      <c r="J290" s="160"/>
      <c r="K290" s="161"/>
      <c r="L290" s="9"/>
      <c r="M290" s="10"/>
      <c r="N290" s="12"/>
      <c r="O290" s="12"/>
      <c r="P290" s="12"/>
      <c r="Q290" s="12"/>
    </row>
    <row r="291" spans="1:17" x14ac:dyDescent="0.2">
      <c r="A291" s="11"/>
      <c r="B291" s="26"/>
      <c r="C291" s="25"/>
      <c r="D291" s="25"/>
      <c r="E291" s="23"/>
      <c r="F291" s="23"/>
      <c r="G291" s="22"/>
      <c r="H291" s="24"/>
      <c r="I291" s="22"/>
      <c r="J291" s="12"/>
      <c r="K291" s="12"/>
      <c r="L291" s="12"/>
      <c r="M291" s="13"/>
      <c r="O291" s="12"/>
      <c r="P291" s="12"/>
      <c r="Q291" s="12"/>
    </row>
    <row r="292" spans="1:17" ht="13.5" thickBot="1" x14ac:dyDescent="0.25">
      <c r="A292" s="11"/>
      <c r="B292" s="30" t="s">
        <v>47</v>
      </c>
      <c r="C292" s="25"/>
      <c r="D292" s="25"/>
      <c r="E292" s="23"/>
      <c r="F292" s="23"/>
      <c r="G292" s="30" t="s">
        <v>48</v>
      </c>
      <c r="H292" s="29"/>
      <c r="I292" s="22"/>
      <c r="J292" s="12"/>
      <c r="K292" s="12"/>
      <c r="L292" s="12"/>
      <c r="M292" s="13"/>
      <c r="O292" s="12"/>
      <c r="P292" s="12"/>
      <c r="Q292" s="12"/>
    </row>
    <row r="293" spans="1:17" ht="13.5" thickBot="1" x14ac:dyDescent="0.25">
      <c r="A293" s="254"/>
      <c r="B293" s="33" t="s">
        <v>21</v>
      </c>
      <c r="C293" s="177" t="e">
        <f>(INDEX($BB$75:$BB$125,MATCH(C290,$B$75:$B$125,0))/0.000716)</f>
        <v>#N/A</v>
      </c>
      <c r="D293" s="66"/>
      <c r="E293" s="23"/>
      <c r="F293" s="23"/>
      <c r="G293" s="33" t="s">
        <v>21</v>
      </c>
      <c r="H293" s="178" t="e">
        <f>C293</f>
        <v>#N/A</v>
      </c>
      <c r="I293" s="22"/>
      <c r="J293" s="12"/>
      <c r="K293" s="12"/>
      <c r="L293" s="12"/>
      <c r="M293" s="13"/>
      <c r="O293" s="12"/>
      <c r="P293" s="12"/>
      <c r="Q293" s="12"/>
    </row>
    <row r="294" spans="1:17" x14ac:dyDescent="0.2">
      <c r="A294" s="254"/>
      <c r="B294" s="27" t="s">
        <v>22</v>
      </c>
      <c r="C294" s="67">
        <v>0</v>
      </c>
      <c r="D294" s="68">
        <v>0.66592280204656862</v>
      </c>
      <c r="E294" s="23"/>
      <c r="F294" s="23"/>
      <c r="G294" s="27" t="s">
        <v>49</v>
      </c>
      <c r="H294" s="152" t="e">
        <f>IF(C294&lt;30,0.3*C293,C293*(C294/100))</f>
        <v>#N/A</v>
      </c>
      <c r="I294" s="22"/>
      <c r="J294" s="12"/>
      <c r="K294" s="12"/>
      <c r="L294" s="12"/>
      <c r="M294" s="13"/>
      <c r="O294" s="12"/>
      <c r="P294" s="12"/>
      <c r="Q294" s="12"/>
    </row>
    <row r="295" spans="1:17" ht="13.5" thickBot="1" x14ac:dyDescent="0.25">
      <c r="A295" s="254"/>
      <c r="B295" s="31" t="s">
        <v>23</v>
      </c>
      <c r="C295" s="32">
        <v>0</v>
      </c>
      <c r="D295" s="69">
        <v>0.33407719795343138</v>
      </c>
      <c r="E295" s="23"/>
      <c r="F295" s="23"/>
      <c r="G295" s="31" t="s">
        <v>50</v>
      </c>
      <c r="H295" s="153" t="e">
        <f>C293-H294</f>
        <v>#N/A</v>
      </c>
      <c r="I295" s="22"/>
      <c r="J295" s="12"/>
      <c r="K295" s="12"/>
      <c r="L295" s="12"/>
      <c r="M295" s="13"/>
      <c r="O295" s="12"/>
      <c r="P295" s="12"/>
      <c r="Q295" s="12"/>
    </row>
    <row r="296" spans="1:17" x14ac:dyDescent="0.2">
      <c r="A296" s="254"/>
      <c r="B296" s="31" t="s">
        <v>5</v>
      </c>
      <c r="C296" s="32">
        <v>0</v>
      </c>
      <c r="D296" s="181"/>
      <c r="E296" s="23"/>
      <c r="F296" s="23"/>
      <c r="G296" s="31" t="s">
        <v>51</v>
      </c>
      <c r="H296" s="153" t="e">
        <f>H$293*C296/100</f>
        <v>#N/A</v>
      </c>
      <c r="I296" s="22"/>
      <c r="J296" s="12"/>
      <c r="K296" s="12"/>
      <c r="L296" s="12"/>
      <c r="M296" s="13"/>
      <c r="O296" s="12"/>
      <c r="P296" s="12"/>
      <c r="Q296" s="12"/>
    </row>
    <row r="297" spans="1:17" x14ac:dyDescent="0.2">
      <c r="A297" s="254"/>
      <c r="B297" s="31" t="s">
        <v>7</v>
      </c>
      <c r="C297" s="32">
        <v>0</v>
      </c>
      <c r="D297" s="181"/>
      <c r="E297" s="23"/>
      <c r="F297" s="23"/>
      <c r="G297" s="31" t="s">
        <v>52</v>
      </c>
      <c r="H297" s="153" t="e">
        <f t="shared" ref="H297:H300" si="67">H$293*C297/100</f>
        <v>#N/A</v>
      </c>
      <c r="I297" s="22"/>
      <c r="J297" s="12"/>
      <c r="K297" s="12"/>
      <c r="L297" s="12"/>
      <c r="M297" s="13"/>
      <c r="O297" s="12"/>
      <c r="P297" s="12"/>
      <c r="Q297" s="12"/>
    </row>
    <row r="298" spans="1:17" x14ac:dyDescent="0.2">
      <c r="A298" s="254"/>
      <c r="B298" s="31" t="s">
        <v>9</v>
      </c>
      <c r="C298" s="32">
        <v>0</v>
      </c>
      <c r="D298" s="181"/>
      <c r="E298" s="23"/>
      <c r="F298" s="23"/>
      <c r="G298" s="31" t="s">
        <v>53</v>
      </c>
      <c r="H298" s="153" t="e">
        <f t="shared" si="67"/>
        <v>#N/A</v>
      </c>
      <c r="I298" s="22"/>
      <c r="J298" s="12"/>
      <c r="K298" s="12"/>
      <c r="L298" s="12"/>
      <c r="M298" s="13"/>
      <c r="O298" s="12"/>
      <c r="P298" s="12"/>
      <c r="Q298" s="12"/>
    </row>
    <row r="299" spans="1:17" x14ac:dyDescent="0.2">
      <c r="A299" s="254"/>
      <c r="B299" s="36" t="s">
        <v>11</v>
      </c>
      <c r="C299" s="37">
        <v>0</v>
      </c>
      <c r="D299" s="181"/>
      <c r="E299" s="23"/>
      <c r="F299" s="23"/>
      <c r="G299" s="36" t="s">
        <v>54</v>
      </c>
      <c r="H299" s="153" t="e">
        <f t="shared" si="67"/>
        <v>#N/A</v>
      </c>
      <c r="I299" s="22"/>
      <c r="J299" s="12"/>
      <c r="K299" s="12"/>
      <c r="L299" s="12"/>
      <c r="M299" s="13"/>
      <c r="O299" s="12"/>
      <c r="P299" s="12"/>
      <c r="Q299" s="12"/>
    </row>
    <row r="300" spans="1:17" ht="13.5" thickBot="1" x14ac:dyDescent="0.25">
      <c r="A300" s="254"/>
      <c r="B300" s="39" t="s">
        <v>31</v>
      </c>
      <c r="C300" s="40">
        <v>0</v>
      </c>
      <c r="D300" s="181"/>
      <c r="E300" s="23"/>
      <c r="F300" s="23"/>
      <c r="G300" s="39" t="s">
        <v>55</v>
      </c>
      <c r="H300" s="155" t="e">
        <f t="shared" si="67"/>
        <v>#N/A</v>
      </c>
      <c r="I300" s="22"/>
      <c r="J300" s="12"/>
      <c r="K300" s="12"/>
      <c r="L300" s="12"/>
      <c r="M300" s="13"/>
      <c r="O300" s="12"/>
      <c r="P300" s="12"/>
      <c r="Q300" s="12"/>
    </row>
    <row r="301" spans="1:17" x14ac:dyDescent="0.2">
      <c r="A301" s="11"/>
      <c r="B301" s="12"/>
      <c r="C301" s="25"/>
      <c r="D301" s="25"/>
      <c r="E301" s="23"/>
      <c r="F301" s="23"/>
      <c r="G301" s="22"/>
      <c r="H301" s="24"/>
      <c r="I301" s="22"/>
      <c r="J301" s="12"/>
      <c r="K301" s="12"/>
      <c r="L301" s="12"/>
      <c r="M301" s="13"/>
      <c r="O301" s="12"/>
      <c r="P301" s="12"/>
      <c r="Q301" s="12"/>
    </row>
    <row r="302" spans="1:17" ht="14.1" customHeight="1" x14ac:dyDescent="0.2">
      <c r="A302" s="11"/>
      <c r="B302" s="12"/>
      <c r="C302" s="12"/>
      <c r="D302" s="53"/>
      <c r="E302" s="28"/>
      <c r="F302" s="29"/>
      <c r="G302" s="12"/>
      <c r="H302" s="12"/>
      <c r="I302" s="12"/>
      <c r="J302" s="12"/>
      <c r="K302" s="12"/>
      <c r="L302" s="28"/>
      <c r="M302" s="162"/>
      <c r="O302" s="12"/>
      <c r="P302" s="12"/>
      <c r="Q302" s="12"/>
    </row>
    <row r="303" spans="1:17" ht="14.1" customHeight="1" x14ac:dyDescent="0.2">
      <c r="A303" s="11"/>
      <c r="B303" s="12"/>
      <c r="C303" s="12"/>
      <c r="D303" s="12"/>
      <c r="E303" s="12"/>
      <c r="F303" s="12"/>
      <c r="G303" s="12"/>
      <c r="H303" s="12"/>
      <c r="I303" s="12"/>
      <c r="J303" s="12"/>
      <c r="K303" s="12"/>
      <c r="L303" s="12"/>
      <c r="M303" s="13"/>
      <c r="N303" s="12"/>
      <c r="O303" s="12"/>
    </row>
    <row r="304" spans="1:17" ht="14.1" customHeight="1" thickBot="1" x14ac:dyDescent="0.25">
      <c r="A304" s="11"/>
      <c r="B304" s="30" t="s">
        <v>89</v>
      </c>
      <c r="C304" s="28"/>
      <c r="D304" s="28"/>
      <c r="E304" s="28"/>
      <c r="F304" s="28"/>
      <c r="G304" s="28"/>
      <c r="H304" s="30" t="s">
        <v>1</v>
      </c>
      <c r="I304" s="28"/>
      <c r="J304" s="28"/>
      <c r="K304" s="28"/>
      <c r="L304" s="12"/>
      <c r="M304" s="13"/>
      <c r="N304" s="12"/>
      <c r="O304" s="12"/>
    </row>
    <row r="305" spans="1:17" ht="14.1" customHeight="1" thickBot="1" x14ac:dyDescent="0.25">
      <c r="A305" s="11"/>
      <c r="B305" s="28"/>
      <c r="C305" s="20" t="s">
        <v>13</v>
      </c>
      <c r="D305" s="15" t="s">
        <v>14</v>
      </c>
      <c r="E305" s="21" t="s">
        <v>15</v>
      </c>
      <c r="F305" s="28"/>
      <c r="G305" s="28"/>
      <c r="H305" s="28"/>
      <c r="I305" s="14" t="s">
        <v>2</v>
      </c>
      <c r="J305" s="16" t="s">
        <v>3</v>
      </c>
      <c r="K305" s="12"/>
      <c r="L305" s="12"/>
      <c r="M305" s="13"/>
      <c r="N305" s="12"/>
      <c r="O305" s="12"/>
    </row>
    <row r="306" spans="1:17" ht="14.1" customHeight="1" x14ac:dyDescent="0.2">
      <c r="A306" s="11"/>
      <c r="B306" s="33" t="s">
        <v>4</v>
      </c>
      <c r="C306" s="131" t="e">
        <f>H296</f>
        <v>#N/A</v>
      </c>
      <c r="D306" s="132" t="e">
        <f>C306*0.000716</f>
        <v>#N/A</v>
      </c>
      <c r="E306" s="133" t="e">
        <f>D306*50.18</f>
        <v>#N/A</v>
      </c>
      <c r="F306" s="28"/>
      <c r="G306" s="28"/>
      <c r="H306" s="70" t="s">
        <v>4</v>
      </c>
      <c r="I306" s="146">
        <v>8000</v>
      </c>
      <c r="J306" s="147">
        <v>90</v>
      </c>
      <c r="K306" s="12"/>
      <c r="L306" s="12"/>
      <c r="M306" s="13"/>
      <c r="N306" s="12"/>
      <c r="O306" s="12"/>
    </row>
    <row r="307" spans="1:17" ht="14.1" customHeight="1" x14ac:dyDescent="0.2">
      <c r="A307" s="11"/>
      <c r="B307" s="34" t="s">
        <v>6</v>
      </c>
      <c r="C307" s="134" t="e">
        <f>H297</f>
        <v>#N/A</v>
      </c>
      <c r="D307" s="135" t="e">
        <f>C307*0.000716</f>
        <v>#N/A</v>
      </c>
      <c r="E307" s="136" t="e">
        <f>D307*50.18</f>
        <v>#N/A</v>
      </c>
      <c r="F307" s="28"/>
      <c r="G307" s="28"/>
      <c r="H307" s="71" t="s">
        <v>6</v>
      </c>
      <c r="I307" s="148">
        <v>20000</v>
      </c>
      <c r="J307" s="149">
        <v>90</v>
      </c>
      <c r="K307" s="12"/>
      <c r="L307" s="12"/>
      <c r="M307" s="13"/>
      <c r="N307" s="12"/>
      <c r="O307" s="12"/>
    </row>
    <row r="308" spans="1:17" ht="14.1" customHeight="1" x14ac:dyDescent="0.2">
      <c r="A308" s="11"/>
      <c r="B308" s="34" t="s">
        <v>8</v>
      </c>
      <c r="C308" s="134" t="e">
        <f>H298</f>
        <v>#N/A</v>
      </c>
      <c r="D308" s="135" t="e">
        <f>C308*0.000716</f>
        <v>#N/A</v>
      </c>
      <c r="E308" s="136" t="e">
        <f>D308*50.18</f>
        <v>#N/A</v>
      </c>
      <c r="F308" s="28"/>
      <c r="G308" s="28"/>
      <c r="H308" s="71" t="s">
        <v>8</v>
      </c>
      <c r="I308" s="148">
        <v>28000</v>
      </c>
      <c r="J308" s="149">
        <v>90</v>
      </c>
      <c r="K308" s="12"/>
      <c r="L308" s="12"/>
      <c r="M308" s="13"/>
      <c r="N308" s="12"/>
      <c r="O308" s="12"/>
    </row>
    <row r="309" spans="1:17" ht="14.1" customHeight="1" thickBot="1" x14ac:dyDescent="0.25">
      <c r="A309" s="11"/>
      <c r="B309" s="35" t="s">
        <v>10</v>
      </c>
      <c r="C309" s="137" t="e">
        <f>H299</f>
        <v>#N/A</v>
      </c>
      <c r="D309" s="138" t="e">
        <f>C309*0.000716</f>
        <v>#N/A</v>
      </c>
      <c r="E309" s="139" t="e">
        <f>D309*50.18</f>
        <v>#N/A</v>
      </c>
      <c r="F309" s="28"/>
      <c r="G309" s="28"/>
      <c r="H309" s="72" t="s">
        <v>10</v>
      </c>
      <c r="I309" s="150">
        <v>56000</v>
      </c>
      <c r="J309" s="151">
        <v>90</v>
      </c>
      <c r="K309" s="12"/>
      <c r="L309" s="12"/>
      <c r="M309" s="13"/>
      <c r="N309" s="12"/>
      <c r="O309" s="12"/>
    </row>
    <row r="310" spans="1:17" ht="14.1" customHeight="1" thickBot="1" x14ac:dyDescent="0.25">
      <c r="A310" s="11"/>
      <c r="B310" s="42" t="s">
        <v>0</v>
      </c>
      <c r="C310" s="43" t="e">
        <f>SUM(C306:C309)</f>
        <v>#N/A</v>
      </c>
      <c r="D310" s="44" t="e">
        <f>SUM(D306:D309)</f>
        <v>#N/A</v>
      </c>
      <c r="E310" s="45" t="e">
        <f>SUM(E306:E309)</f>
        <v>#N/A</v>
      </c>
      <c r="F310" s="28"/>
      <c r="G310" s="28"/>
      <c r="H310" s="164"/>
      <c r="I310" s="164"/>
      <c r="J310" s="164"/>
      <c r="K310" s="164"/>
      <c r="L310" s="12"/>
      <c r="M310" s="13"/>
      <c r="N310" s="12"/>
      <c r="O310" s="12"/>
    </row>
    <row r="311" spans="1:17" ht="14.1" customHeight="1" x14ac:dyDescent="0.2">
      <c r="A311" s="11"/>
      <c r="B311" s="28"/>
      <c r="C311" s="28"/>
      <c r="D311" s="28"/>
      <c r="E311" s="28"/>
      <c r="F311" s="28"/>
      <c r="G311" s="28"/>
      <c r="H311" s="164"/>
      <c r="I311" s="164"/>
      <c r="J311" s="164"/>
      <c r="K311" s="164"/>
      <c r="L311" s="12"/>
      <c r="M311" s="13"/>
      <c r="N311" s="12"/>
      <c r="O311" s="12"/>
    </row>
    <row r="312" spans="1:17" ht="14.1" customHeight="1" x14ac:dyDescent="0.2">
      <c r="A312" s="11"/>
      <c r="B312" s="12"/>
      <c r="C312" s="12"/>
      <c r="D312" s="12"/>
      <c r="E312" s="12"/>
      <c r="F312" s="28"/>
      <c r="G312" s="28"/>
      <c r="H312" s="28"/>
      <c r="I312" s="48"/>
      <c r="J312" s="49"/>
      <c r="K312" s="49"/>
      <c r="L312" s="49"/>
      <c r="M312" s="180"/>
      <c r="N312" s="49"/>
      <c r="O312" s="12"/>
      <c r="P312" s="12"/>
      <c r="Q312" s="12"/>
    </row>
    <row r="313" spans="1:17" ht="14.1" customHeight="1" thickBot="1" x14ac:dyDescent="0.25">
      <c r="A313" s="11"/>
      <c r="B313" s="30" t="s">
        <v>24</v>
      </c>
      <c r="C313" s="28"/>
      <c r="D313" s="28"/>
      <c r="E313" s="28"/>
      <c r="F313" s="28"/>
      <c r="G313" s="28"/>
      <c r="H313" s="30" t="s">
        <v>25</v>
      </c>
      <c r="I313" s="28"/>
      <c r="J313" s="28"/>
      <c r="K313" s="49"/>
      <c r="L313" s="49"/>
      <c r="M313" s="180"/>
      <c r="N313" s="49"/>
      <c r="O313" s="12"/>
      <c r="P313" s="12"/>
      <c r="Q313" s="12"/>
    </row>
    <row r="314" spans="1:17" ht="14.1" customHeight="1" thickBot="1" x14ac:dyDescent="0.25">
      <c r="A314" s="11"/>
      <c r="B314" s="28"/>
      <c r="C314" s="20" t="s">
        <v>13</v>
      </c>
      <c r="D314" s="15" t="s">
        <v>14</v>
      </c>
      <c r="E314" s="21" t="s">
        <v>15</v>
      </c>
      <c r="F314" s="28"/>
      <c r="G314" s="28"/>
      <c r="H314" s="28"/>
      <c r="I314" s="14" t="s">
        <v>2</v>
      </c>
      <c r="J314" s="15" t="s">
        <v>3</v>
      </c>
      <c r="K314" s="16" t="s">
        <v>26</v>
      </c>
      <c r="L314" s="54"/>
      <c r="M314" s="13"/>
      <c r="N314" s="12"/>
    </row>
    <row r="315" spans="1:17" x14ac:dyDescent="0.2">
      <c r="A315" s="11"/>
      <c r="B315" s="33" t="s">
        <v>6</v>
      </c>
      <c r="C315" s="55">
        <v>0</v>
      </c>
      <c r="D315" s="135">
        <f>C315*0.793/1000</f>
        <v>0</v>
      </c>
      <c r="E315" s="136">
        <f>D315*48.57</f>
        <v>0</v>
      </c>
      <c r="F315" s="28"/>
      <c r="G315" s="28"/>
      <c r="H315" s="70" t="s">
        <v>6</v>
      </c>
      <c r="I315" s="165">
        <v>0.1</v>
      </c>
      <c r="J315" s="166">
        <v>0.9</v>
      </c>
      <c r="K315" s="149">
        <v>56000</v>
      </c>
      <c r="L315" s="38"/>
      <c r="M315" s="13"/>
    </row>
    <row r="316" spans="1:17" x14ac:dyDescent="0.2">
      <c r="A316" s="11"/>
      <c r="B316" s="34" t="s">
        <v>8</v>
      </c>
      <c r="C316" s="55">
        <v>0</v>
      </c>
      <c r="D316" s="135">
        <f>C316*0.793/1000</f>
        <v>0</v>
      </c>
      <c r="E316" s="136">
        <f>D316*48.57</f>
        <v>0</v>
      </c>
      <c r="F316" s="28"/>
      <c r="G316" s="28"/>
      <c r="H316" s="71" t="s">
        <v>8</v>
      </c>
      <c r="I316" s="167">
        <v>316</v>
      </c>
      <c r="J316" s="166">
        <v>1.3</v>
      </c>
      <c r="K316" s="149">
        <v>56000</v>
      </c>
      <c r="L316" s="38"/>
      <c r="M316" s="13"/>
    </row>
    <row r="317" spans="1:17" ht="13.5" thickBot="1" x14ac:dyDescent="0.25">
      <c r="A317" s="11"/>
      <c r="B317" s="35" t="s">
        <v>10</v>
      </c>
      <c r="C317" s="55">
        <v>0</v>
      </c>
      <c r="D317" s="135">
        <f>C317*0.793/1000</f>
        <v>0</v>
      </c>
      <c r="E317" s="136">
        <f>D317*48.57</f>
        <v>0</v>
      </c>
      <c r="F317" s="28"/>
      <c r="G317" s="28"/>
      <c r="H317" s="72" t="s">
        <v>10</v>
      </c>
      <c r="I317" s="168">
        <v>4</v>
      </c>
      <c r="J317" s="169">
        <v>1.3</v>
      </c>
      <c r="K317" s="151">
        <v>56000</v>
      </c>
      <c r="L317" s="38"/>
      <c r="M317" s="13"/>
    </row>
    <row r="318" spans="1:17" ht="13.5" thickBot="1" x14ac:dyDescent="0.25">
      <c r="A318" s="11"/>
      <c r="B318" s="42" t="s">
        <v>0</v>
      </c>
      <c r="C318" s="43">
        <f>SUM(C315:C317)</f>
        <v>0</v>
      </c>
      <c r="D318" s="44">
        <f>SUM(D315:D317)</f>
        <v>0</v>
      </c>
      <c r="E318" s="45">
        <f>SUM(E315:E317)</f>
        <v>0</v>
      </c>
      <c r="F318" s="28"/>
      <c r="G318" s="28"/>
      <c r="H318" s="48"/>
      <c r="I318" s="49"/>
      <c r="J318" s="49"/>
      <c r="K318" s="49"/>
      <c r="L318" s="49"/>
      <c r="M318" s="13"/>
    </row>
    <row r="319" spans="1:17" x14ac:dyDescent="0.2">
      <c r="A319" s="11"/>
      <c r="B319" s="48"/>
      <c r="C319" s="50"/>
      <c r="D319" s="50"/>
      <c r="E319" s="50"/>
      <c r="F319" s="28"/>
      <c r="G319" s="28"/>
      <c r="H319" s="48"/>
      <c r="I319" s="49"/>
      <c r="J319" s="49"/>
      <c r="K319" s="49"/>
      <c r="L319" s="49"/>
      <c r="M319" s="13"/>
    </row>
    <row r="320" spans="1:17" ht="13.5" thickBot="1" x14ac:dyDescent="0.25">
      <c r="A320" s="11"/>
      <c r="B320" s="30" t="s">
        <v>27</v>
      </c>
      <c r="C320" s="28"/>
      <c r="D320" s="28"/>
      <c r="E320" s="28"/>
      <c r="F320" s="28"/>
      <c r="G320" s="28"/>
      <c r="H320" s="30" t="s">
        <v>28</v>
      </c>
      <c r="I320" s="28"/>
      <c r="J320" s="28"/>
      <c r="K320" s="28"/>
      <c r="L320" s="28"/>
      <c r="M320" s="13"/>
    </row>
    <row r="321" spans="1:13" ht="13.5" thickBot="1" x14ac:dyDescent="0.25">
      <c r="A321" s="11"/>
      <c r="B321" s="28"/>
      <c r="C321" s="20" t="s">
        <v>13</v>
      </c>
      <c r="D321" s="15" t="s">
        <v>14</v>
      </c>
      <c r="E321" s="21" t="s">
        <v>15</v>
      </c>
      <c r="F321" s="28"/>
      <c r="G321" s="28"/>
      <c r="H321" s="28"/>
      <c r="I321" s="14" t="s">
        <v>2</v>
      </c>
      <c r="J321" s="15" t="s">
        <v>3</v>
      </c>
      <c r="K321" s="16" t="s">
        <v>26</v>
      </c>
      <c r="L321" s="54"/>
      <c r="M321" s="13"/>
    </row>
    <row r="322" spans="1:13" x14ac:dyDescent="0.2">
      <c r="A322" s="11"/>
      <c r="B322" s="33" t="s">
        <v>6</v>
      </c>
      <c r="C322" s="55">
        <v>0</v>
      </c>
      <c r="D322" s="135">
        <f>C322*0.87/1000</f>
        <v>0</v>
      </c>
      <c r="E322" s="136">
        <f>D322*42.4</f>
        <v>0</v>
      </c>
      <c r="F322" s="28"/>
      <c r="G322" s="28"/>
      <c r="H322" s="70" t="s">
        <v>6</v>
      </c>
      <c r="I322" s="165">
        <v>0.03</v>
      </c>
      <c r="J322" s="166">
        <v>0.7</v>
      </c>
      <c r="K322" s="149">
        <v>73000</v>
      </c>
      <c r="L322" s="38"/>
      <c r="M322" s="13"/>
    </row>
    <row r="323" spans="1:13" x14ac:dyDescent="0.2">
      <c r="A323" s="11"/>
      <c r="B323" s="34" t="s">
        <v>8</v>
      </c>
      <c r="C323" s="55"/>
      <c r="D323" s="135">
        <f>C323*0.87/1000</f>
        <v>0</v>
      </c>
      <c r="E323" s="136">
        <f>D323*42.4</f>
        <v>0</v>
      </c>
      <c r="F323" s="28"/>
      <c r="G323" s="28"/>
      <c r="H323" s="71" t="s">
        <v>8</v>
      </c>
      <c r="I323" s="165">
        <v>1.5</v>
      </c>
      <c r="J323" s="166">
        <v>1.85</v>
      </c>
      <c r="K323" s="149">
        <v>73000</v>
      </c>
      <c r="L323" s="38"/>
      <c r="M323" s="13"/>
    </row>
    <row r="324" spans="1:13" ht="13.5" thickBot="1" x14ac:dyDescent="0.25">
      <c r="A324" s="11"/>
      <c r="B324" s="35" t="s">
        <v>10</v>
      </c>
      <c r="C324" s="55">
        <v>0</v>
      </c>
      <c r="D324" s="135">
        <f>C324*0.87/1000</f>
        <v>0</v>
      </c>
      <c r="E324" s="136">
        <f>D324*42.4</f>
        <v>0</v>
      </c>
      <c r="F324" s="28"/>
      <c r="G324" s="28"/>
      <c r="H324" s="72" t="s">
        <v>10</v>
      </c>
      <c r="I324" s="170">
        <v>4</v>
      </c>
      <c r="J324" s="169">
        <v>1.85</v>
      </c>
      <c r="K324" s="151">
        <v>73000</v>
      </c>
      <c r="L324" s="38"/>
      <c r="M324" s="13"/>
    </row>
    <row r="325" spans="1:13" ht="13.5" thickBot="1" x14ac:dyDescent="0.25">
      <c r="A325" s="11"/>
      <c r="B325" s="42" t="s">
        <v>0</v>
      </c>
      <c r="C325" s="43">
        <f>SUM(C322:C324)</f>
        <v>0</v>
      </c>
      <c r="D325" s="44">
        <f>SUM(D322:D324)</f>
        <v>0</v>
      </c>
      <c r="E325" s="45">
        <f>SUM(E322:E324)</f>
        <v>0</v>
      </c>
      <c r="F325" s="28"/>
      <c r="G325" s="28"/>
      <c r="H325" s="48"/>
      <c r="I325" s="49"/>
      <c r="J325" s="49"/>
      <c r="K325" s="49"/>
      <c r="L325" s="49"/>
      <c r="M325" s="13"/>
    </row>
    <row r="326" spans="1:13" x14ac:dyDescent="0.2">
      <c r="A326" s="11"/>
      <c r="B326" s="48"/>
      <c r="C326" s="50"/>
      <c r="D326" s="50"/>
      <c r="E326" s="50"/>
      <c r="F326" s="28"/>
      <c r="G326" s="28"/>
      <c r="H326" s="48"/>
      <c r="I326" s="49"/>
      <c r="J326" s="49"/>
      <c r="K326" s="49"/>
      <c r="L326" s="49"/>
      <c r="M326" s="13"/>
    </row>
    <row r="327" spans="1:13" ht="13.5" thickBot="1" x14ac:dyDescent="0.25">
      <c r="A327" s="11"/>
      <c r="B327" s="30" t="s">
        <v>29</v>
      </c>
      <c r="C327" s="28"/>
      <c r="D327" s="28"/>
      <c r="E327" s="28"/>
      <c r="F327" s="28"/>
      <c r="G327" s="28"/>
      <c r="H327" s="30" t="s">
        <v>30</v>
      </c>
      <c r="I327" s="28"/>
      <c r="J327" s="28"/>
      <c r="K327" s="28"/>
      <c r="L327" s="28"/>
      <c r="M327" s="13"/>
    </row>
    <row r="328" spans="1:13" ht="13.5" thickBot="1" x14ac:dyDescent="0.25">
      <c r="A328" s="11"/>
      <c r="B328" s="28"/>
      <c r="C328" s="20" t="s">
        <v>13</v>
      </c>
      <c r="D328" s="15" t="s">
        <v>14</v>
      </c>
      <c r="E328" s="21" t="s">
        <v>15</v>
      </c>
      <c r="F328" s="28"/>
      <c r="G328" s="28"/>
      <c r="H328" s="28"/>
      <c r="I328" s="14" t="s">
        <v>2</v>
      </c>
      <c r="J328" s="15" t="s">
        <v>3</v>
      </c>
      <c r="K328" s="16" t="s">
        <v>26</v>
      </c>
      <c r="L328" s="54"/>
      <c r="M328" s="13"/>
    </row>
    <row r="329" spans="1:13" x14ac:dyDescent="0.2">
      <c r="A329" s="11"/>
      <c r="B329" s="33" t="s">
        <v>6</v>
      </c>
      <c r="C329" s="55">
        <v>0</v>
      </c>
      <c r="D329" s="135">
        <f>C329*0.544/1000</f>
        <v>0</v>
      </c>
      <c r="E329" s="136">
        <f>D329*45.03</f>
        <v>0</v>
      </c>
      <c r="F329" s="28"/>
      <c r="G329" s="28"/>
      <c r="H329" s="70" t="s">
        <v>6</v>
      </c>
      <c r="I329" s="171">
        <v>0.9</v>
      </c>
      <c r="J329" s="172">
        <v>2.5</v>
      </c>
      <c r="K329" s="149">
        <v>63600</v>
      </c>
      <c r="L329" s="38"/>
      <c r="M329" s="13"/>
    </row>
    <row r="330" spans="1:13" ht="13.5" thickBot="1" x14ac:dyDescent="0.25">
      <c r="A330" s="11"/>
      <c r="B330" s="34" t="s">
        <v>8</v>
      </c>
      <c r="C330" s="55">
        <v>0</v>
      </c>
      <c r="D330" s="135">
        <f>C330*0.544/1000</f>
        <v>0</v>
      </c>
      <c r="E330" s="136">
        <f>D330*45.03</f>
        <v>0</v>
      </c>
      <c r="F330" s="28"/>
      <c r="G330" s="28"/>
      <c r="H330" s="72" t="s">
        <v>8</v>
      </c>
      <c r="I330" s="173">
        <v>1</v>
      </c>
      <c r="J330" s="174">
        <v>2.5</v>
      </c>
      <c r="K330" s="151">
        <v>63600</v>
      </c>
      <c r="L330" s="38"/>
      <c r="M330" s="13"/>
    </row>
    <row r="331" spans="1:13" ht="13.5" thickBot="1" x14ac:dyDescent="0.25">
      <c r="A331" s="11"/>
      <c r="B331" s="42" t="s">
        <v>0</v>
      </c>
      <c r="C331" s="43">
        <f>SUM(C329:C330)</f>
        <v>0</v>
      </c>
      <c r="D331" s="44">
        <f>SUM(D329:D330)</f>
        <v>0</v>
      </c>
      <c r="E331" s="45">
        <f>SUM(E329:E330)</f>
        <v>0</v>
      </c>
      <c r="F331" s="28"/>
      <c r="G331" s="28"/>
      <c r="H331" s="48"/>
      <c r="I331" s="49"/>
      <c r="J331" s="49"/>
      <c r="K331" s="49"/>
      <c r="L331" s="49"/>
      <c r="M331" s="13"/>
    </row>
    <row r="332" spans="1:13" x14ac:dyDescent="0.2">
      <c r="A332" s="11"/>
      <c r="B332" s="48"/>
      <c r="C332" s="50"/>
      <c r="D332" s="50"/>
      <c r="E332" s="50"/>
      <c r="F332" s="28"/>
      <c r="G332" s="28"/>
      <c r="H332" s="48"/>
      <c r="I332" s="49"/>
      <c r="J332" s="49"/>
      <c r="K332" s="49"/>
      <c r="L332" s="49"/>
      <c r="M332" s="13"/>
    </row>
    <row r="333" spans="1:13" ht="13.5" thickBot="1" x14ac:dyDescent="0.25">
      <c r="A333" s="11"/>
      <c r="B333" s="48"/>
      <c r="C333" s="50"/>
      <c r="D333" s="50"/>
      <c r="E333" s="50"/>
      <c r="F333" s="28"/>
      <c r="G333" s="28"/>
      <c r="H333" s="30" t="s">
        <v>12</v>
      </c>
      <c r="I333" s="28"/>
      <c r="J333" s="28"/>
      <c r="K333" s="12"/>
      <c r="L333" s="12"/>
      <c r="M333" s="13"/>
    </row>
    <row r="334" spans="1:13" ht="13.5" thickBot="1" x14ac:dyDescent="0.25">
      <c r="A334" s="11"/>
      <c r="B334" s="48"/>
      <c r="C334" s="50"/>
      <c r="D334" s="50"/>
      <c r="E334" s="50"/>
      <c r="F334" s="28"/>
      <c r="G334" s="28"/>
      <c r="H334" s="28"/>
      <c r="I334" s="14" t="s">
        <v>2</v>
      </c>
      <c r="J334" s="15" t="s">
        <v>3</v>
      </c>
      <c r="K334" s="15" t="s">
        <v>26</v>
      </c>
      <c r="L334" s="16" t="s">
        <v>16</v>
      </c>
      <c r="M334" s="13"/>
    </row>
    <row r="335" spans="1:13" x14ac:dyDescent="0.2">
      <c r="A335" s="11"/>
      <c r="B335" s="48"/>
      <c r="C335" s="50"/>
      <c r="D335" s="50"/>
      <c r="E335" s="50"/>
      <c r="F335" s="28"/>
      <c r="G335" s="28"/>
      <c r="H335" s="70" t="s">
        <v>4</v>
      </c>
      <c r="I335" s="140" t="e">
        <f>($D306*I306)/1000000</f>
        <v>#N/A</v>
      </c>
      <c r="J335" s="141" t="e">
        <f>($D306*J306)/1000000</f>
        <v>#N/A</v>
      </c>
      <c r="K335" s="141">
        <v>0</v>
      </c>
      <c r="L335" s="142" t="e">
        <f>(I335*25)+(J335*298)+K335</f>
        <v>#N/A</v>
      </c>
      <c r="M335" s="13"/>
    </row>
    <row r="336" spans="1:13" x14ac:dyDescent="0.2">
      <c r="A336" s="11"/>
      <c r="B336" s="48"/>
      <c r="C336" s="50"/>
      <c r="D336" s="50"/>
      <c r="E336" s="50"/>
      <c r="F336" s="28"/>
      <c r="G336" s="28"/>
      <c r="H336" s="71" t="s">
        <v>6</v>
      </c>
      <c r="I336" s="143" t="e">
        <f t="shared" ref="I336:K337" si="68">(($D307*I307)+($E315*I315)+($E322*I322)+($E329*I329))/1000000</f>
        <v>#N/A</v>
      </c>
      <c r="J336" s="144" t="e">
        <f t="shared" si="68"/>
        <v>#N/A</v>
      </c>
      <c r="K336" s="144" t="e">
        <f t="shared" si="68"/>
        <v>#N/A</v>
      </c>
      <c r="L336" s="145" t="e">
        <f>(I336*25)+(J336*298)+K336</f>
        <v>#N/A</v>
      </c>
      <c r="M336" s="13"/>
    </row>
    <row r="337" spans="1:13" x14ac:dyDescent="0.2">
      <c r="A337" s="11"/>
      <c r="B337" s="48"/>
      <c r="C337" s="50"/>
      <c r="D337" s="50"/>
      <c r="E337" s="50"/>
      <c r="F337" s="28"/>
      <c r="G337" s="28"/>
      <c r="H337" s="71" t="s">
        <v>8</v>
      </c>
      <c r="I337" s="143" t="e">
        <f t="shared" si="68"/>
        <v>#N/A</v>
      </c>
      <c r="J337" s="144" t="e">
        <f t="shared" si="68"/>
        <v>#N/A</v>
      </c>
      <c r="K337" s="144" t="e">
        <f t="shared" si="68"/>
        <v>#N/A</v>
      </c>
      <c r="L337" s="145" t="e">
        <f>(I337*25)+(J337*298)+K337</f>
        <v>#N/A</v>
      </c>
      <c r="M337" s="13"/>
    </row>
    <row r="338" spans="1:13" x14ac:dyDescent="0.2">
      <c r="A338" s="11"/>
      <c r="B338" s="48"/>
      <c r="C338" s="50"/>
      <c r="D338" s="50"/>
      <c r="E338" s="50"/>
      <c r="F338" s="28"/>
      <c r="G338" s="28"/>
      <c r="H338" s="71" t="s">
        <v>10</v>
      </c>
      <c r="I338" s="143" t="e">
        <f>(($D309*I309)+($E317*I317)+($E324*I324))/1000000</f>
        <v>#N/A</v>
      </c>
      <c r="J338" s="144" t="e">
        <f>(($D309*J309)+($E317*J317)+($E324*J324))/1000000</f>
        <v>#N/A</v>
      </c>
      <c r="K338" s="144" t="e">
        <f>(($D309*K309)+($E317*K317)+($E324*K324))/1000000</f>
        <v>#N/A</v>
      </c>
      <c r="L338" s="145" t="e">
        <f>(I338*25)+(J338*298)+K338</f>
        <v>#N/A</v>
      </c>
      <c r="M338" s="13"/>
    </row>
    <row r="339" spans="1:13" ht="13.5" thickBot="1" x14ac:dyDescent="0.25">
      <c r="A339" s="11"/>
      <c r="B339" s="48"/>
      <c r="C339" s="50"/>
      <c r="D339" s="50"/>
      <c r="E339" s="50"/>
      <c r="F339" s="28"/>
      <c r="G339" s="28"/>
      <c r="H339" s="73" t="s">
        <v>17</v>
      </c>
      <c r="I339" s="175" t="e">
        <f>(H294+H300)*0.000716*(1-0.1)</f>
        <v>#N/A</v>
      </c>
      <c r="J339" s="121"/>
      <c r="K339" s="121"/>
      <c r="L339" s="176" t="e">
        <f>I339*25</f>
        <v>#N/A</v>
      </c>
      <c r="M339" s="13"/>
    </row>
    <row r="340" spans="1:13" ht="13.5" thickBot="1" x14ac:dyDescent="0.25">
      <c r="A340" s="11"/>
      <c r="B340" s="48"/>
      <c r="C340" s="50"/>
      <c r="D340" s="50"/>
      <c r="E340" s="50"/>
      <c r="F340" s="28"/>
      <c r="G340" s="28"/>
      <c r="H340" s="42" t="s">
        <v>0</v>
      </c>
      <c r="I340" s="46" t="e">
        <f>SUM(I335:I339)</f>
        <v>#N/A</v>
      </c>
      <c r="J340" s="47" t="e">
        <f>SUM(J335:J339)</f>
        <v>#N/A</v>
      </c>
      <c r="K340" s="47" t="e">
        <f>SUM(K335:K339)</f>
        <v>#N/A</v>
      </c>
      <c r="L340" s="74" t="e">
        <f>SUM(L335:L339)</f>
        <v>#N/A</v>
      </c>
      <c r="M340" s="13"/>
    </row>
    <row r="341" spans="1:13" ht="13.5" thickBot="1" x14ac:dyDescent="0.25">
      <c r="A341" s="17"/>
      <c r="B341" s="18"/>
      <c r="C341" s="18"/>
      <c r="D341" s="18"/>
      <c r="E341" s="18"/>
      <c r="F341" s="18"/>
      <c r="G341" s="18"/>
      <c r="H341" s="18"/>
      <c r="I341" s="18"/>
      <c r="J341" s="18"/>
      <c r="K341" s="18"/>
      <c r="L341" s="18"/>
      <c r="M341" s="19"/>
    </row>
    <row r="342" spans="1:13" ht="14.25" thickTop="1" thickBot="1" x14ac:dyDescent="0.25"/>
    <row r="343" spans="1:13" ht="13.5" thickTop="1" x14ac:dyDescent="0.2">
      <c r="A343" s="8"/>
      <c r="B343" s="9"/>
      <c r="C343" s="9"/>
      <c r="D343" s="9"/>
      <c r="E343" s="9"/>
      <c r="F343" s="9"/>
      <c r="G343" s="10"/>
    </row>
    <row r="344" spans="1:13" x14ac:dyDescent="0.2">
      <c r="A344" s="179" t="s">
        <v>104</v>
      </c>
      <c r="B344" s="12"/>
      <c r="C344" s="12"/>
      <c r="D344" s="12"/>
      <c r="E344" s="12"/>
      <c r="F344" s="12"/>
      <c r="G344" s="13"/>
    </row>
    <row r="345" spans="1:13" x14ac:dyDescent="0.2">
      <c r="A345" s="11"/>
      <c r="B345" s="12"/>
      <c r="C345" s="12"/>
      <c r="D345" s="12"/>
      <c r="E345" s="12"/>
      <c r="F345" s="12"/>
      <c r="G345" s="13"/>
    </row>
    <row r="346" spans="1:13" ht="13.5" thickBot="1" x14ac:dyDescent="0.25">
      <c r="A346" s="11"/>
      <c r="B346" s="30" t="s">
        <v>12</v>
      </c>
      <c r="C346" s="28"/>
      <c r="D346" s="28"/>
      <c r="E346" s="12"/>
      <c r="F346" s="12"/>
      <c r="G346" s="13"/>
    </row>
    <row r="347" spans="1:13" ht="13.5" thickBot="1" x14ac:dyDescent="0.25">
      <c r="A347" s="11"/>
      <c r="B347" s="28"/>
      <c r="C347" s="14" t="s">
        <v>2</v>
      </c>
      <c r="D347" s="15" t="s">
        <v>3</v>
      </c>
      <c r="E347" s="15" t="s">
        <v>26</v>
      </c>
      <c r="F347" s="16" t="s">
        <v>16</v>
      </c>
      <c r="G347" s="13"/>
    </row>
    <row r="348" spans="1:13" x14ac:dyDescent="0.2">
      <c r="A348" s="11"/>
      <c r="B348" s="70" t="s">
        <v>4</v>
      </c>
      <c r="C348" s="140" t="e">
        <f>I176+I229+I282+I335</f>
        <v>#N/A</v>
      </c>
      <c r="D348" s="141" t="e">
        <f t="shared" ref="D348:F352" si="69">J176+J229+J282+J335</f>
        <v>#N/A</v>
      </c>
      <c r="E348" s="141">
        <f t="shared" si="69"/>
        <v>0</v>
      </c>
      <c r="F348" s="142" t="e">
        <f t="shared" si="69"/>
        <v>#N/A</v>
      </c>
      <c r="G348" s="13"/>
    </row>
    <row r="349" spans="1:13" x14ac:dyDescent="0.2">
      <c r="A349" s="11"/>
      <c r="B349" s="71" t="s">
        <v>6</v>
      </c>
      <c r="C349" s="143" t="e">
        <f>I177+I230+I283+I336</f>
        <v>#N/A</v>
      </c>
      <c r="D349" s="144" t="e">
        <f t="shared" si="69"/>
        <v>#N/A</v>
      </c>
      <c r="E349" s="144" t="e">
        <f t="shared" si="69"/>
        <v>#N/A</v>
      </c>
      <c r="F349" s="145" t="e">
        <f t="shared" si="69"/>
        <v>#N/A</v>
      </c>
      <c r="G349" s="13"/>
    </row>
    <row r="350" spans="1:13" x14ac:dyDescent="0.2">
      <c r="A350" s="11"/>
      <c r="B350" s="71" t="s">
        <v>8</v>
      </c>
      <c r="C350" s="143" t="e">
        <f>I178+I231+I284+I337</f>
        <v>#N/A</v>
      </c>
      <c r="D350" s="144" t="e">
        <f t="shared" si="69"/>
        <v>#N/A</v>
      </c>
      <c r="E350" s="144" t="e">
        <f t="shared" si="69"/>
        <v>#N/A</v>
      </c>
      <c r="F350" s="145" t="e">
        <f t="shared" si="69"/>
        <v>#N/A</v>
      </c>
      <c r="G350" s="13"/>
    </row>
    <row r="351" spans="1:13" x14ac:dyDescent="0.2">
      <c r="A351" s="11"/>
      <c r="B351" s="71" t="s">
        <v>10</v>
      </c>
      <c r="C351" s="143" t="e">
        <f>I179+I232+I285+I338</f>
        <v>#N/A</v>
      </c>
      <c r="D351" s="144" t="e">
        <f t="shared" si="69"/>
        <v>#N/A</v>
      </c>
      <c r="E351" s="144" t="e">
        <f t="shared" si="69"/>
        <v>#N/A</v>
      </c>
      <c r="F351" s="145" t="e">
        <f t="shared" si="69"/>
        <v>#N/A</v>
      </c>
      <c r="G351" s="13"/>
    </row>
    <row r="352" spans="1:13" ht="13.5" thickBot="1" x14ac:dyDescent="0.25">
      <c r="A352" s="11"/>
      <c r="B352" s="73" t="s">
        <v>17</v>
      </c>
      <c r="C352" s="175" t="e">
        <f>I180+I233+I286+I339</f>
        <v>#N/A</v>
      </c>
      <c r="D352" s="121">
        <f t="shared" si="69"/>
        <v>0</v>
      </c>
      <c r="E352" s="121">
        <f t="shared" si="69"/>
        <v>0</v>
      </c>
      <c r="F352" s="176" t="e">
        <f t="shared" si="69"/>
        <v>#N/A</v>
      </c>
      <c r="G352" s="13"/>
    </row>
    <row r="353" spans="1:17" ht="13.5" thickBot="1" x14ac:dyDescent="0.25">
      <c r="A353" s="11"/>
      <c r="B353" s="42" t="s">
        <v>0</v>
      </c>
      <c r="C353" s="46" t="e">
        <f>SUM(C348:C352)</f>
        <v>#N/A</v>
      </c>
      <c r="D353" s="47" t="e">
        <f>SUM(D348:D352)</f>
        <v>#N/A</v>
      </c>
      <c r="E353" s="47" t="e">
        <f>SUM(E348:E352)</f>
        <v>#N/A</v>
      </c>
      <c r="F353" s="74" t="e">
        <f>SUM(F348:F352)</f>
        <v>#N/A</v>
      </c>
      <c r="G353" s="13"/>
    </row>
    <row r="354" spans="1:17" x14ac:dyDescent="0.2">
      <c r="A354" s="11"/>
      <c r="B354" s="12"/>
      <c r="C354" s="12"/>
      <c r="D354" s="12"/>
      <c r="E354" s="12"/>
      <c r="F354" s="12"/>
      <c r="G354" s="13"/>
    </row>
    <row r="355" spans="1:17" x14ac:dyDescent="0.2">
      <c r="A355" s="11"/>
      <c r="B355" s="12"/>
      <c r="C355" s="12"/>
      <c r="D355" s="12"/>
      <c r="E355" s="12"/>
      <c r="F355" s="12"/>
      <c r="G355" s="13"/>
    </row>
    <row r="356" spans="1:17" ht="13.5" thickBot="1" x14ac:dyDescent="0.25">
      <c r="A356" s="17"/>
      <c r="B356" s="18"/>
      <c r="C356" s="18"/>
      <c r="D356" s="18"/>
      <c r="E356" s="18"/>
      <c r="F356" s="18"/>
      <c r="G356" s="19"/>
    </row>
    <row r="357" spans="1:17" ht="13.5" thickTop="1" x14ac:dyDescent="0.2">
      <c r="B357" s="26"/>
      <c r="C357" s="25"/>
      <c r="D357" s="25"/>
      <c r="E357" s="23"/>
      <c r="F357" s="23"/>
      <c r="G357" s="22"/>
      <c r="H357" s="24"/>
      <c r="I357" s="22"/>
      <c r="J357" s="12"/>
      <c r="K357" s="12"/>
      <c r="L357" s="12"/>
      <c r="M357" s="12"/>
      <c r="O357" s="12"/>
      <c r="P357" s="12"/>
      <c r="Q357" s="12"/>
    </row>
  </sheetData>
  <sheetProtection password="D151" sheet="1" objects="1" scenarios="1" formatCells="0" formatColumns="0" formatRows="0" insertColumns="0" insertRows="0" insertHyperlinks="0" deleteColumns="0" deleteRows="0" sort="0" autoFilter="0" pivotTables="0"/>
  <protectedRanges>
    <protectedRange sqref="C19:N69 P19:R69 W19:W69 C131 C135:C141 C156:C158 C163:C165 C170:C171 C188:C194 C209:C211 C216:C218 C223:C224 C241:C247 C262:C264 C269:C271 C276:C277 C294:C300 C315:C317 C322:C324 C329:C330" name="Rango1"/>
  </protectedRanges>
  <mergeCells count="16">
    <mergeCell ref="A240:A247"/>
    <mergeCell ref="A293:A300"/>
    <mergeCell ref="D17:O17"/>
    <mergeCell ref="T17:T18"/>
    <mergeCell ref="A134:A141"/>
    <mergeCell ref="A187:A194"/>
    <mergeCell ref="A17:A18"/>
    <mergeCell ref="W17:W18"/>
    <mergeCell ref="V17:V18"/>
    <mergeCell ref="U17:U18"/>
    <mergeCell ref="B17:B18"/>
    <mergeCell ref="C17:C18"/>
    <mergeCell ref="P17:P18"/>
    <mergeCell ref="Q17:Q18"/>
    <mergeCell ref="R17:R18"/>
    <mergeCell ref="S17:S18"/>
  </mergeCells>
  <phoneticPr fontId="0" type="noConversion"/>
  <printOptions headings="1"/>
  <pageMargins left="0.19685039370078741" right="0.2" top="0.43307086614173229" bottom="0.26" header="0.19685039370078741" footer="0.2"/>
  <pageSetup paperSize="9" scale="55" pageOrder="overThenDown"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C357"/>
  <sheetViews>
    <sheetView showGridLines="0" zoomScale="70" zoomScaleNormal="70" workbookViewId="0">
      <selection activeCell="A7" sqref="A7"/>
    </sheetView>
  </sheetViews>
  <sheetFormatPr baseColWidth="10" defaultRowHeight="12.75" x14ac:dyDescent="0.2"/>
  <cols>
    <col min="1" max="1" width="13.85546875" style="5" customWidth="1"/>
    <col min="2" max="2" width="31.28515625" style="5" customWidth="1"/>
    <col min="3" max="3" width="16.5703125" style="5" customWidth="1"/>
    <col min="4" max="4" width="12.7109375" style="5" bestFit="1" customWidth="1"/>
    <col min="5" max="5" width="11.5703125" style="5" bestFit="1" customWidth="1"/>
    <col min="6" max="6" width="13.5703125" style="5" customWidth="1"/>
    <col min="7" max="7" width="19.5703125" style="5" customWidth="1"/>
    <col min="8" max="8" width="18.85546875" style="5" customWidth="1"/>
    <col min="9" max="9" width="11.5703125" style="5" bestFit="1" customWidth="1"/>
    <col min="10" max="10" width="9.140625" style="5" bestFit="1" customWidth="1"/>
    <col min="11" max="11" width="13.5703125" style="5" customWidth="1"/>
    <col min="12" max="12" width="12.5703125" style="5" bestFit="1" customWidth="1"/>
    <col min="13" max="13" width="14.85546875" style="5" bestFit="1" customWidth="1"/>
    <col min="14" max="14" width="8.85546875" style="5" bestFit="1" customWidth="1"/>
    <col min="15" max="15" width="6.85546875" style="5" bestFit="1" customWidth="1"/>
    <col min="16" max="16" width="13.140625" style="5" bestFit="1" customWidth="1"/>
    <col min="17" max="17" width="10.42578125" style="5" bestFit="1" customWidth="1"/>
    <col min="18" max="18" width="12.85546875" style="5" bestFit="1" customWidth="1"/>
    <col min="19" max="19" width="15.28515625" style="5" bestFit="1" customWidth="1"/>
    <col min="20" max="20" width="16.140625" style="5" bestFit="1" customWidth="1"/>
    <col min="21" max="21" width="17.42578125" style="5" bestFit="1" customWidth="1"/>
    <col min="22" max="22" width="22.42578125" style="5" bestFit="1" customWidth="1"/>
    <col min="23" max="23" width="18.28515625" style="5" bestFit="1" customWidth="1"/>
    <col min="24" max="24" width="5.42578125" style="5" bestFit="1" customWidth="1"/>
    <col min="25" max="32" width="5.85546875" style="5" bestFit="1" customWidth="1"/>
    <col min="33" max="33" width="6.28515625" style="5" bestFit="1" customWidth="1"/>
    <col min="34" max="34" width="5.85546875" style="5" bestFit="1" customWidth="1"/>
    <col min="35" max="42" width="6.28515625" style="5" bestFit="1" customWidth="1"/>
    <col min="43" max="43" width="5.85546875" style="5" bestFit="1" customWidth="1"/>
    <col min="44" max="44" width="5.42578125" style="5" bestFit="1" customWidth="1"/>
    <col min="45" max="50" width="5.85546875" style="5" bestFit="1" customWidth="1"/>
    <col min="51" max="53" width="11.42578125" style="5"/>
    <col min="54" max="54" width="18.42578125" style="5" bestFit="1" customWidth="1"/>
    <col min="55" max="16384" width="11.42578125" style="5"/>
  </cols>
  <sheetData>
    <row r="2" spans="1:19" ht="20.25" x14ac:dyDescent="0.3">
      <c r="A2" s="6" t="s">
        <v>117</v>
      </c>
    </row>
    <row r="3" spans="1:19" ht="20.25" x14ac:dyDescent="0.3">
      <c r="A3" s="6"/>
    </row>
    <row r="4" spans="1:19" ht="15.75" x14ac:dyDescent="0.25">
      <c r="A4" s="103" t="s">
        <v>85</v>
      </c>
    </row>
    <row r="5" spans="1:19" ht="13.5" thickBot="1" x14ac:dyDescent="0.25">
      <c r="B5" s="7"/>
    </row>
    <row r="6" spans="1:19" ht="13.5" thickBot="1" x14ac:dyDescent="0.25">
      <c r="A6" s="60" t="s">
        <v>19</v>
      </c>
      <c r="B6" s="61" t="s">
        <v>20</v>
      </c>
      <c r="C6" s="62" t="s">
        <v>46</v>
      </c>
      <c r="E6" s="25"/>
      <c r="F6" s="25"/>
      <c r="G6" s="25"/>
      <c r="H6" s="23"/>
      <c r="I6" s="23"/>
      <c r="J6" s="22"/>
      <c r="K6" s="12"/>
      <c r="L6" s="12"/>
      <c r="M6" s="12"/>
      <c r="O6" s="12"/>
      <c r="P6" s="12"/>
      <c r="Q6" s="12"/>
    </row>
    <row r="7" spans="1:19" ht="13.5" thickBot="1" x14ac:dyDescent="0.25">
      <c r="A7" s="63"/>
      <c r="B7" s="64"/>
      <c r="C7" s="65"/>
      <c r="E7" s="25"/>
      <c r="F7" s="25"/>
      <c r="G7" s="25"/>
      <c r="H7" s="23"/>
      <c r="I7" s="23"/>
      <c r="J7" s="22"/>
      <c r="K7" s="12"/>
      <c r="L7" s="12"/>
      <c r="M7" s="12"/>
      <c r="O7" s="12"/>
      <c r="P7" s="12"/>
      <c r="Q7" s="12"/>
    </row>
    <row r="8" spans="1:19" x14ac:dyDescent="0.2">
      <c r="A8" s="28"/>
      <c r="B8" s="28"/>
      <c r="C8" s="28"/>
      <c r="E8" s="25"/>
      <c r="F8" s="25"/>
      <c r="G8" s="25"/>
      <c r="H8" s="23"/>
      <c r="I8" s="23"/>
      <c r="J8" s="22"/>
      <c r="K8" s="12"/>
      <c r="L8" s="12"/>
      <c r="M8" s="12"/>
      <c r="O8" s="12"/>
      <c r="P8" s="12"/>
      <c r="Q8" s="12"/>
    </row>
    <row r="9" spans="1:19" ht="15.75" x14ac:dyDescent="0.25">
      <c r="B9" s="2"/>
    </row>
    <row r="10" spans="1:19" ht="15.75" x14ac:dyDescent="0.25">
      <c r="A10" s="103" t="s">
        <v>84</v>
      </c>
      <c r="D10" s="56"/>
      <c r="E10" s="78"/>
      <c r="F10" s="78"/>
      <c r="G10" s="78"/>
      <c r="H10" s="78"/>
      <c r="I10" s="78"/>
      <c r="J10" s="78"/>
      <c r="K10" s="78"/>
      <c r="L10" s="78"/>
      <c r="M10" s="78"/>
      <c r="N10" s="78"/>
      <c r="O10" s="78"/>
      <c r="P10" s="78"/>
      <c r="Q10" s="78"/>
      <c r="R10" s="78"/>
      <c r="S10" s="78"/>
    </row>
    <row r="11" spans="1:19" ht="15.75" x14ac:dyDescent="0.25">
      <c r="A11" s="103"/>
      <c r="D11" s="56"/>
      <c r="E11" s="78"/>
      <c r="F11" s="78"/>
      <c r="G11" s="78"/>
      <c r="H11" s="78"/>
      <c r="I11" s="78"/>
      <c r="J11" s="78"/>
      <c r="K11" s="78"/>
      <c r="L11" s="78"/>
      <c r="M11" s="78"/>
      <c r="N11" s="78"/>
      <c r="O11" s="78"/>
      <c r="P11" s="78"/>
      <c r="Q11" s="78"/>
      <c r="R11" s="78"/>
      <c r="S11" s="78"/>
    </row>
    <row r="12" spans="1:19" ht="15.75" x14ac:dyDescent="0.25">
      <c r="A12" s="104"/>
      <c r="B12" s="1" t="s">
        <v>71</v>
      </c>
      <c r="D12" s="56"/>
      <c r="E12" s="78"/>
      <c r="F12" s="78"/>
      <c r="G12" s="78"/>
      <c r="H12" s="78"/>
      <c r="I12" s="78"/>
      <c r="J12" s="78"/>
      <c r="K12" s="78"/>
      <c r="L12" s="78"/>
      <c r="M12" s="78"/>
      <c r="N12" s="78"/>
      <c r="O12" s="78"/>
      <c r="P12" s="78"/>
      <c r="Q12" s="78"/>
      <c r="R12" s="78"/>
      <c r="S12" s="78"/>
    </row>
    <row r="13" spans="1:19" ht="15.75" x14ac:dyDescent="0.25">
      <c r="A13" s="105"/>
      <c r="B13" s="1" t="s">
        <v>72</v>
      </c>
      <c r="D13" s="56"/>
      <c r="E13" s="78"/>
      <c r="F13" s="78"/>
      <c r="G13" s="78"/>
      <c r="H13" s="78"/>
      <c r="I13" s="78"/>
      <c r="J13" s="78"/>
      <c r="K13" s="78"/>
      <c r="L13" s="78"/>
      <c r="M13" s="78"/>
      <c r="N13" s="78"/>
      <c r="O13" s="78"/>
      <c r="P13" s="78"/>
      <c r="Q13" s="78"/>
      <c r="R13" s="78"/>
      <c r="S13" s="78"/>
    </row>
    <row r="14" spans="1:19" ht="15.75" x14ac:dyDescent="0.25">
      <c r="A14" s="106"/>
      <c r="B14" s="1" t="s">
        <v>73</v>
      </c>
      <c r="D14" s="56"/>
      <c r="E14" s="78"/>
      <c r="F14" s="78"/>
      <c r="G14" s="78"/>
      <c r="H14" s="78"/>
      <c r="I14" s="78"/>
      <c r="J14" s="78"/>
      <c r="K14" s="78"/>
      <c r="L14" s="78"/>
      <c r="M14" s="78"/>
      <c r="N14" s="78"/>
      <c r="O14" s="78"/>
      <c r="P14" s="78"/>
      <c r="Q14" s="78"/>
      <c r="R14" s="78"/>
      <c r="S14" s="78"/>
    </row>
    <row r="15" spans="1:19" ht="15.75" x14ac:dyDescent="0.25">
      <c r="B15" s="107"/>
      <c r="C15" s="1"/>
      <c r="D15" s="56"/>
      <c r="E15" s="78"/>
      <c r="F15" s="78"/>
      <c r="G15" s="78"/>
      <c r="H15" s="78"/>
      <c r="I15" s="78"/>
      <c r="J15" s="78"/>
      <c r="K15" s="78"/>
      <c r="L15" s="78"/>
      <c r="M15" s="78"/>
      <c r="N15" s="78"/>
      <c r="O15" s="78"/>
      <c r="P15" s="78"/>
      <c r="Q15" s="78"/>
      <c r="R15" s="78"/>
      <c r="S15" s="78"/>
    </row>
    <row r="16" spans="1:19" ht="13.5" thickBot="1" x14ac:dyDescent="0.25">
      <c r="C16" s="56"/>
      <c r="D16" s="56"/>
      <c r="E16" s="78"/>
      <c r="F16" s="78"/>
      <c r="G16" s="78"/>
      <c r="H16" s="78"/>
      <c r="I16" s="78"/>
      <c r="J16" s="78"/>
      <c r="K16" s="78"/>
      <c r="L16" s="78"/>
      <c r="M16" s="78"/>
      <c r="N16" s="78"/>
      <c r="O16" s="78"/>
      <c r="P16" s="78"/>
      <c r="Q16" s="78"/>
      <c r="R16" s="78"/>
      <c r="S16" s="78"/>
    </row>
    <row r="17" spans="1:23" x14ac:dyDescent="0.2">
      <c r="A17" s="250" t="s">
        <v>78</v>
      </c>
      <c r="B17" s="250" t="s">
        <v>57</v>
      </c>
      <c r="C17" s="250" t="s">
        <v>65</v>
      </c>
      <c r="D17" s="255" t="s">
        <v>75</v>
      </c>
      <c r="E17" s="256"/>
      <c r="F17" s="256"/>
      <c r="G17" s="256"/>
      <c r="H17" s="256"/>
      <c r="I17" s="256"/>
      <c r="J17" s="256"/>
      <c r="K17" s="256"/>
      <c r="L17" s="256"/>
      <c r="M17" s="256"/>
      <c r="N17" s="256"/>
      <c r="O17" s="257"/>
      <c r="P17" s="250" t="s">
        <v>66</v>
      </c>
      <c r="Q17" s="250" t="s">
        <v>67</v>
      </c>
      <c r="R17" s="250" t="s">
        <v>81</v>
      </c>
      <c r="S17" s="250" t="s">
        <v>68</v>
      </c>
      <c r="T17" s="250" t="s">
        <v>74</v>
      </c>
      <c r="U17" s="250" t="s">
        <v>76</v>
      </c>
      <c r="V17" s="250" t="s">
        <v>77</v>
      </c>
      <c r="W17" s="250" t="s">
        <v>83</v>
      </c>
    </row>
    <row r="18" spans="1:23" ht="24.75" thickBot="1" x14ac:dyDescent="0.25">
      <c r="A18" s="252"/>
      <c r="B18" s="252"/>
      <c r="C18" s="252"/>
      <c r="D18" s="236" t="s">
        <v>79</v>
      </c>
      <c r="E18" s="237" t="s">
        <v>80</v>
      </c>
      <c r="F18" s="237" t="s">
        <v>58</v>
      </c>
      <c r="G18" s="237" t="s">
        <v>59</v>
      </c>
      <c r="H18" s="237" t="s">
        <v>99</v>
      </c>
      <c r="I18" s="237" t="s">
        <v>98</v>
      </c>
      <c r="J18" s="237" t="s">
        <v>62</v>
      </c>
      <c r="K18" s="237" t="s">
        <v>63</v>
      </c>
      <c r="L18" s="237" t="s">
        <v>64</v>
      </c>
      <c r="M18" s="237" t="s">
        <v>69</v>
      </c>
      <c r="N18" s="237" t="s">
        <v>70</v>
      </c>
      <c r="O18" s="238" t="s">
        <v>56</v>
      </c>
      <c r="P18" s="252"/>
      <c r="Q18" s="252"/>
      <c r="R18" s="258"/>
      <c r="S18" s="251"/>
      <c r="T18" s="251"/>
      <c r="U18" s="251"/>
      <c r="V18" s="251"/>
      <c r="W18" s="251"/>
    </row>
    <row r="19" spans="1:23" s="79" customFormat="1" ht="14.1" customHeight="1" x14ac:dyDescent="0.2">
      <c r="A19" s="99">
        <v>1</v>
      </c>
      <c r="B19" s="225">
        <v>1980</v>
      </c>
      <c r="C19" s="230">
        <f>'Emisiones línea base (EB)'!C19</f>
        <v>0</v>
      </c>
      <c r="D19" s="239">
        <v>0.50629997253417991</v>
      </c>
      <c r="E19" s="240">
        <v>0.191899999976158</v>
      </c>
      <c r="F19" s="240">
        <v>5.9999998658895506E-2</v>
      </c>
      <c r="G19" s="240">
        <v>3.3799998462200199E-2</v>
      </c>
      <c r="H19" s="240">
        <v>3.9999999105930301E-2</v>
      </c>
      <c r="I19" s="240">
        <v>9.9999997764825804E-3</v>
      </c>
      <c r="J19" s="240">
        <v>2.9300000518560399E-2</v>
      </c>
      <c r="K19" s="240">
        <v>4.80000004172325E-2</v>
      </c>
      <c r="L19" s="240">
        <v>2.9999999329447701E-2</v>
      </c>
      <c r="M19" s="240">
        <v>1.5000000130385199E-3</v>
      </c>
      <c r="N19" s="240">
        <v>4.9200031207874299E-2</v>
      </c>
      <c r="O19" s="220">
        <f t="shared" ref="O19:O69" si="0">SUM(D19:N19)</f>
        <v>1</v>
      </c>
      <c r="P19" s="241">
        <f>'Emisiones línea base (EB)'!P19</f>
        <v>0</v>
      </c>
      <c r="Q19" s="247">
        <f>'Emisiones línea base (EB)'!Q19</f>
        <v>0</v>
      </c>
      <c r="R19" s="244">
        <f>'Emisiones línea base (EB)'!R19</f>
        <v>0</v>
      </c>
      <c r="S19" s="82">
        <f t="shared" ref="S19:S69" si="1">C19+P19+Q19+R19</f>
        <v>0</v>
      </c>
      <c r="T19" s="96">
        <f t="shared" ref="T19:T69" si="2">((40*(E19+K19))+(15*D19)+(30*J19))/100</f>
        <v>0.18069499619305129</v>
      </c>
      <c r="U19" s="96">
        <f t="shared" ref="U19:U69" si="3">IF(S19=0,0,((C19*T19)+(P19*0.2)+(Q19*0.175)+(R19*0.04))/S19)</f>
        <v>0</v>
      </c>
      <c r="V19" s="82">
        <f t="shared" ref="V19:V69" si="4">(S19*1*U19*0.55*0.5*16/12)</f>
        <v>0</v>
      </c>
      <c r="W19" s="126">
        <v>0.05</v>
      </c>
    </row>
    <row r="20" spans="1:23" s="79" customFormat="1" ht="14.1" customHeight="1" x14ac:dyDescent="0.2">
      <c r="A20" s="100">
        <f t="shared" ref="A20:A69" si="5">A19+1</f>
        <v>2</v>
      </c>
      <c r="B20" s="226">
        <f t="shared" ref="B20:B69" si="6">B19+1</f>
        <v>1981</v>
      </c>
      <c r="C20" s="232">
        <f>'Emisiones línea base (EB)'!C20</f>
        <v>0</v>
      </c>
      <c r="D20" s="94">
        <v>0.50499999523162808</v>
      </c>
      <c r="E20" s="95">
        <v>0.192499995231628</v>
      </c>
      <c r="F20" s="95">
        <v>5.9999998658895506E-2</v>
      </c>
      <c r="G20" s="95">
        <v>3.5000000149011605E-2</v>
      </c>
      <c r="H20" s="95">
        <v>3.9999999105930301E-2</v>
      </c>
      <c r="I20" s="95">
        <v>9.9999997764825804E-3</v>
      </c>
      <c r="J20" s="95">
        <v>2.8999999165535001E-2</v>
      </c>
      <c r="K20" s="95">
        <v>4.80000004172325E-2</v>
      </c>
      <c r="L20" s="95">
        <v>2.9999999329447701E-2</v>
      </c>
      <c r="M20" s="95">
        <v>1.5000000130385199E-3</v>
      </c>
      <c r="N20" s="95">
        <v>4.9000012921170302E-2</v>
      </c>
      <c r="O20" s="221">
        <f t="shared" si="0"/>
        <v>1.0000000000000002</v>
      </c>
      <c r="P20" s="242">
        <f>'Emisiones línea base (EB)'!P20</f>
        <v>0</v>
      </c>
      <c r="Q20" s="248">
        <f>'Emisiones línea base (EB)'!Q20</f>
        <v>0</v>
      </c>
      <c r="R20" s="245">
        <f>'Emisiones línea base (EB)'!R20</f>
        <v>0</v>
      </c>
      <c r="S20" s="83">
        <f t="shared" si="1"/>
        <v>0</v>
      </c>
      <c r="T20" s="97">
        <f t="shared" si="2"/>
        <v>0.18064999729394893</v>
      </c>
      <c r="U20" s="97">
        <f t="shared" si="3"/>
        <v>0</v>
      </c>
      <c r="V20" s="83">
        <f t="shared" si="4"/>
        <v>0</v>
      </c>
      <c r="W20" s="127">
        <v>0.05</v>
      </c>
    </row>
    <row r="21" spans="1:23" s="79" customFormat="1" ht="14.1" customHeight="1" x14ac:dyDescent="0.2">
      <c r="A21" s="100">
        <f t="shared" si="5"/>
        <v>3</v>
      </c>
      <c r="B21" s="226">
        <f t="shared" si="6"/>
        <v>1982</v>
      </c>
      <c r="C21" s="232">
        <f>'Emisiones línea base (EB)'!C21</f>
        <v>0</v>
      </c>
      <c r="D21" s="94">
        <v>0.50379997491836503</v>
      </c>
      <c r="E21" s="95">
        <v>0.19310000538826</v>
      </c>
      <c r="F21" s="95">
        <v>5.9999998658895506E-2</v>
      </c>
      <c r="G21" s="95">
        <v>3.6299999803304707E-2</v>
      </c>
      <c r="H21" s="95">
        <v>3.9999999105930301E-2</v>
      </c>
      <c r="I21" s="95">
        <v>9.9999997764825804E-3</v>
      </c>
      <c r="J21" s="95">
        <v>2.87999995052814E-2</v>
      </c>
      <c r="K21" s="95">
        <v>4.80000004172325E-2</v>
      </c>
      <c r="L21" s="95">
        <v>2.9999999329447701E-2</v>
      </c>
      <c r="M21" s="95">
        <v>1.5000000130385199E-3</v>
      </c>
      <c r="N21" s="95">
        <v>4.8500023083761799E-2</v>
      </c>
      <c r="O21" s="221">
        <f t="shared" si="0"/>
        <v>1.0000000000000002</v>
      </c>
      <c r="P21" s="242">
        <f>'Emisiones línea base (EB)'!P21</f>
        <v>0</v>
      </c>
      <c r="Q21" s="248">
        <f>'Emisiones línea base (EB)'!Q21</f>
        <v>0</v>
      </c>
      <c r="R21" s="245">
        <f>'Emisiones línea base (EB)'!R21</f>
        <v>0</v>
      </c>
      <c r="S21" s="83">
        <f t="shared" si="1"/>
        <v>0</v>
      </c>
      <c r="T21" s="97">
        <f t="shared" si="2"/>
        <v>0.18064999841153617</v>
      </c>
      <c r="U21" s="97">
        <f t="shared" si="3"/>
        <v>0</v>
      </c>
      <c r="V21" s="83">
        <f t="shared" si="4"/>
        <v>0</v>
      </c>
      <c r="W21" s="127">
        <v>0.05</v>
      </c>
    </row>
    <row r="22" spans="1:23" s="79" customFormat="1" ht="14.1" customHeight="1" x14ac:dyDescent="0.2">
      <c r="A22" s="100">
        <f t="shared" si="5"/>
        <v>4</v>
      </c>
      <c r="B22" s="226">
        <f t="shared" si="6"/>
        <v>1983</v>
      </c>
      <c r="C22" s="232">
        <f>'Emisiones línea base (EB)'!C22</f>
        <v>0</v>
      </c>
      <c r="D22" s="94">
        <v>0.50249999761581399</v>
      </c>
      <c r="E22" s="95">
        <v>0.19380000233650199</v>
      </c>
      <c r="F22" s="95">
        <v>5.9999998658895506E-2</v>
      </c>
      <c r="G22" s="95">
        <v>3.7500001490116099E-2</v>
      </c>
      <c r="H22" s="95">
        <v>3.9999999105930301E-2</v>
      </c>
      <c r="I22" s="95">
        <v>9.9999997764825804E-3</v>
      </c>
      <c r="J22" s="95">
        <v>2.8500000014901199E-2</v>
      </c>
      <c r="K22" s="95">
        <v>4.80000004172325E-2</v>
      </c>
      <c r="L22" s="95">
        <v>2.9999999329447701E-2</v>
      </c>
      <c r="M22" s="95">
        <v>1.5000000130385199E-3</v>
      </c>
      <c r="N22" s="95">
        <v>4.8200001241639596E-2</v>
      </c>
      <c r="O22" s="221">
        <f t="shared" si="0"/>
        <v>1</v>
      </c>
      <c r="P22" s="242">
        <f>'Emisiones línea base (EB)'!P22</f>
        <v>0</v>
      </c>
      <c r="Q22" s="248">
        <f>'Emisiones línea base (EB)'!Q22</f>
        <v>0</v>
      </c>
      <c r="R22" s="245">
        <f>'Emisiones línea base (EB)'!R22</f>
        <v>0</v>
      </c>
      <c r="S22" s="83">
        <f t="shared" si="1"/>
        <v>0</v>
      </c>
      <c r="T22" s="97">
        <f t="shared" si="2"/>
        <v>0.18064500074833625</v>
      </c>
      <c r="U22" s="97">
        <f t="shared" si="3"/>
        <v>0</v>
      </c>
      <c r="V22" s="83">
        <f t="shared" si="4"/>
        <v>0</v>
      </c>
      <c r="W22" s="127">
        <v>0.05</v>
      </c>
    </row>
    <row r="23" spans="1:23" s="79" customFormat="1" ht="14.1" customHeight="1" x14ac:dyDescent="0.2">
      <c r="A23" s="100">
        <f t="shared" si="5"/>
        <v>5</v>
      </c>
      <c r="B23" s="226">
        <f t="shared" si="6"/>
        <v>1984</v>
      </c>
      <c r="C23" s="232">
        <f>'Emisiones línea base (EB)'!C23</f>
        <v>0</v>
      </c>
      <c r="D23" s="94">
        <v>0.50129997730255105</v>
      </c>
      <c r="E23" s="95">
        <v>0.19439999759197199</v>
      </c>
      <c r="F23" s="95">
        <v>5.9999998658895506E-2</v>
      </c>
      <c r="G23" s="95">
        <v>3.8800001144409201E-2</v>
      </c>
      <c r="H23" s="95">
        <v>3.9999999105930301E-2</v>
      </c>
      <c r="I23" s="95">
        <v>9.9999997764825804E-3</v>
      </c>
      <c r="J23" s="95">
        <v>2.8300000354647602E-2</v>
      </c>
      <c r="K23" s="95">
        <v>4.80000004172325E-2</v>
      </c>
      <c r="L23" s="95">
        <v>2.9999999329447701E-2</v>
      </c>
      <c r="M23" s="95">
        <v>1.5000000130385199E-3</v>
      </c>
      <c r="N23" s="95">
        <v>4.7700026305393099E-2</v>
      </c>
      <c r="O23" s="221">
        <f t="shared" si="0"/>
        <v>1.0000000000000002</v>
      </c>
      <c r="P23" s="242">
        <f>'Emisiones línea base (EB)'!P23</f>
        <v>0</v>
      </c>
      <c r="Q23" s="248">
        <f>'Emisiones línea base (EB)'!Q23</f>
        <v>0</v>
      </c>
      <c r="R23" s="245">
        <f>'Emisiones línea base (EB)'!R23</f>
        <v>0</v>
      </c>
      <c r="S23" s="83">
        <f t="shared" si="1"/>
        <v>0</v>
      </c>
      <c r="T23" s="97">
        <f t="shared" si="2"/>
        <v>0.18064499590545871</v>
      </c>
      <c r="U23" s="97">
        <f t="shared" si="3"/>
        <v>0</v>
      </c>
      <c r="V23" s="83">
        <f t="shared" si="4"/>
        <v>0</v>
      </c>
      <c r="W23" s="127">
        <v>0.05</v>
      </c>
    </row>
    <row r="24" spans="1:23" s="79" customFormat="1" ht="14.1" customHeight="1" x14ac:dyDescent="0.2">
      <c r="A24" s="100">
        <f t="shared" si="5"/>
        <v>6</v>
      </c>
      <c r="B24" s="226">
        <f t="shared" si="6"/>
        <v>1985</v>
      </c>
      <c r="C24" s="232">
        <f>'Emisiones línea base (EB)'!C24</f>
        <v>0</v>
      </c>
      <c r="D24" s="94">
        <v>0.5</v>
      </c>
      <c r="E24" s="95">
        <v>0.19499999284744302</v>
      </c>
      <c r="F24" s="95">
        <v>5.9999998658895506E-2</v>
      </c>
      <c r="G24" s="95">
        <v>3.9999999105930301E-2</v>
      </c>
      <c r="H24" s="95">
        <v>3.9999999105930301E-2</v>
      </c>
      <c r="I24" s="95">
        <v>9.9999997764825804E-3</v>
      </c>
      <c r="J24" s="95">
        <v>2.8000000864267301E-2</v>
      </c>
      <c r="K24" s="95">
        <v>4.80000004172325E-2</v>
      </c>
      <c r="L24" s="95">
        <v>2.9999999329447701E-2</v>
      </c>
      <c r="M24" s="95">
        <v>1.5000000130385199E-3</v>
      </c>
      <c r="N24" s="95">
        <v>4.7500009881332302E-2</v>
      </c>
      <c r="O24" s="221">
        <f t="shared" si="0"/>
        <v>1.0000000000000002</v>
      </c>
      <c r="P24" s="242">
        <f>'Emisiones línea base (EB)'!P24</f>
        <v>0</v>
      </c>
      <c r="Q24" s="248">
        <f>'Emisiones línea base (EB)'!Q24</f>
        <v>0</v>
      </c>
      <c r="R24" s="245">
        <f>'Emisiones línea base (EB)'!R24</f>
        <v>0</v>
      </c>
      <c r="S24" s="83">
        <f t="shared" si="1"/>
        <v>0</v>
      </c>
      <c r="T24" s="97">
        <f t="shared" si="2"/>
        <v>0.18059999756515041</v>
      </c>
      <c r="U24" s="97">
        <f t="shared" si="3"/>
        <v>0</v>
      </c>
      <c r="V24" s="83">
        <f t="shared" si="4"/>
        <v>0</v>
      </c>
      <c r="W24" s="127">
        <v>0.05</v>
      </c>
    </row>
    <row r="25" spans="1:23" s="79" customFormat="1" ht="14.1" customHeight="1" x14ac:dyDescent="0.2">
      <c r="A25" s="100">
        <f t="shared" si="5"/>
        <v>7</v>
      </c>
      <c r="B25" s="226">
        <f t="shared" si="6"/>
        <v>1986</v>
      </c>
      <c r="C25" s="232">
        <f>'Emisiones línea base (EB)'!C25</f>
        <v>0</v>
      </c>
      <c r="D25" s="94">
        <v>0.48129999637603799</v>
      </c>
      <c r="E25" s="95">
        <v>0.19879999756812999</v>
      </c>
      <c r="F25" s="95">
        <v>6.7500002682209001E-2</v>
      </c>
      <c r="G25" s="95">
        <v>6.1000000685453401E-2</v>
      </c>
      <c r="H25" s="95">
        <v>3.9999999105930301E-2</v>
      </c>
      <c r="I25" s="95">
        <v>9.9999997764825804E-3</v>
      </c>
      <c r="J25" s="95">
        <v>2.7300000190734901E-2</v>
      </c>
      <c r="K25" s="95">
        <v>4.80000004172325E-2</v>
      </c>
      <c r="L25" s="95">
        <v>1.8799999728798897E-2</v>
      </c>
      <c r="M25" s="95">
        <v>1.5000000130385199E-3</v>
      </c>
      <c r="N25" s="95">
        <v>4.58000034559519E-2</v>
      </c>
      <c r="O25" s="221">
        <f t="shared" si="0"/>
        <v>1</v>
      </c>
      <c r="P25" s="242">
        <f>'Emisiones línea base (EB)'!P25</f>
        <v>0</v>
      </c>
      <c r="Q25" s="248">
        <f>'Emisiones línea base (EB)'!Q25</f>
        <v>0</v>
      </c>
      <c r="R25" s="245">
        <f>'Emisiones línea base (EB)'!R25</f>
        <v>0</v>
      </c>
      <c r="S25" s="83">
        <f t="shared" si="1"/>
        <v>0</v>
      </c>
      <c r="T25" s="97">
        <f t="shared" si="2"/>
        <v>0.17910499870777116</v>
      </c>
      <c r="U25" s="97">
        <f t="shared" si="3"/>
        <v>0</v>
      </c>
      <c r="V25" s="83">
        <f t="shared" si="4"/>
        <v>0</v>
      </c>
      <c r="W25" s="127">
        <v>0.05</v>
      </c>
    </row>
    <row r="26" spans="1:23" s="79" customFormat="1" ht="14.1" customHeight="1" x14ac:dyDescent="0.2">
      <c r="A26" s="100">
        <f t="shared" si="5"/>
        <v>8</v>
      </c>
      <c r="B26" s="226">
        <f t="shared" si="6"/>
        <v>1987</v>
      </c>
      <c r="C26" s="232">
        <f>'Emisiones línea base (EB)'!C26</f>
        <v>0</v>
      </c>
      <c r="D26" s="94">
        <v>0.48750001192092901</v>
      </c>
      <c r="E26" s="95">
        <v>0.197500005364418</v>
      </c>
      <c r="F26" s="95">
        <v>6.4999997615814209E-2</v>
      </c>
      <c r="G26" s="95">
        <v>5.4000001400709201E-2</v>
      </c>
      <c r="H26" s="95">
        <v>3.9999999105930301E-2</v>
      </c>
      <c r="I26" s="95">
        <v>9.9999997764825804E-3</v>
      </c>
      <c r="J26" s="95">
        <v>2.7599999681115202E-2</v>
      </c>
      <c r="K26" s="95">
        <v>4.80000004172325E-2</v>
      </c>
      <c r="L26" s="95">
        <v>2.2500000894069699E-2</v>
      </c>
      <c r="M26" s="95">
        <v>1.5000000130385199E-3</v>
      </c>
      <c r="N26" s="95">
        <v>4.6399983810260802E-2</v>
      </c>
      <c r="O26" s="221">
        <f t="shared" si="0"/>
        <v>0.99999999999999989</v>
      </c>
      <c r="P26" s="242">
        <f>'Emisiones línea base (EB)'!P26</f>
        <v>0</v>
      </c>
      <c r="Q26" s="248">
        <f>'Emisiones línea base (EB)'!Q26</f>
        <v>0</v>
      </c>
      <c r="R26" s="245">
        <f>'Emisiones línea base (EB)'!R26</f>
        <v>0</v>
      </c>
      <c r="S26" s="83">
        <f t="shared" si="1"/>
        <v>0</v>
      </c>
      <c r="T26" s="97">
        <f t="shared" si="2"/>
        <v>0.1796050040051341</v>
      </c>
      <c r="U26" s="97">
        <f t="shared" si="3"/>
        <v>0</v>
      </c>
      <c r="V26" s="83">
        <f t="shared" si="4"/>
        <v>0</v>
      </c>
      <c r="W26" s="127">
        <v>0.05</v>
      </c>
    </row>
    <row r="27" spans="1:23" s="79" customFormat="1" ht="14.1" customHeight="1" x14ac:dyDescent="0.2">
      <c r="A27" s="100">
        <f t="shared" si="5"/>
        <v>9</v>
      </c>
      <c r="B27" s="226">
        <f t="shared" si="6"/>
        <v>1988</v>
      </c>
      <c r="C27" s="232">
        <f>'Emisiones línea base (EB)'!C27</f>
        <v>0</v>
      </c>
      <c r="D27" s="94">
        <v>0.49380001425743103</v>
      </c>
      <c r="E27" s="95">
        <v>0.19629999995231601</v>
      </c>
      <c r="F27" s="95">
        <v>6.25E-2</v>
      </c>
      <c r="G27" s="95">
        <v>4.6999998390674598E-2</v>
      </c>
      <c r="H27" s="95">
        <v>3.9999999105930301E-2</v>
      </c>
      <c r="I27" s="95">
        <v>9.9999997764825804E-3</v>
      </c>
      <c r="J27" s="95">
        <v>2.77999993413687E-2</v>
      </c>
      <c r="K27" s="95">
        <v>4.80000004172325E-2</v>
      </c>
      <c r="L27" s="95">
        <v>2.6300000026822101E-2</v>
      </c>
      <c r="M27" s="95">
        <v>1.5000000130385199E-3</v>
      </c>
      <c r="N27" s="95">
        <v>4.6799988718703701E-2</v>
      </c>
      <c r="O27" s="221">
        <f t="shared" si="0"/>
        <v>1</v>
      </c>
      <c r="P27" s="242">
        <f>'Emisiones línea base (EB)'!P27</f>
        <v>0</v>
      </c>
      <c r="Q27" s="248">
        <f>'Emisiones línea base (EB)'!Q27</f>
        <v>0</v>
      </c>
      <c r="R27" s="245">
        <f>'Emisiones línea base (EB)'!R27</f>
        <v>0</v>
      </c>
      <c r="S27" s="83">
        <f t="shared" si="1"/>
        <v>0</v>
      </c>
      <c r="T27" s="97">
        <f t="shared" si="2"/>
        <v>0.18013000208884467</v>
      </c>
      <c r="U27" s="97">
        <f t="shared" si="3"/>
        <v>0</v>
      </c>
      <c r="V27" s="83">
        <f t="shared" si="4"/>
        <v>0</v>
      </c>
      <c r="W27" s="127">
        <v>0.05</v>
      </c>
    </row>
    <row r="28" spans="1:23" s="79" customFormat="1" ht="14.1" customHeight="1" x14ac:dyDescent="0.2">
      <c r="A28" s="100">
        <f t="shared" si="5"/>
        <v>10</v>
      </c>
      <c r="B28" s="226">
        <f t="shared" si="6"/>
        <v>1989</v>
      </c>
      <c r="C28" s="232">
        <f>'Emisiones línea base (EB)'!C28</f>
        <v>0</v>
      </c>
      <c r="D28" s="94">
        <v>0.47499999403953597</v>
      </c>
      <c r="E28" s="95">
        <v>0.20000000298023202</v>
      </c>
      <c r="F28" s="95">
        <v>7.000000029802321E-2</v>
      </c>
      <c r="G28" s="95">
        <v>6.8000003695488004E-2</v>
      </c>
      <c r="H28" s="95">
        <v>3.9999999105930301E-2</v>
      </c>
      <c r="I28" s="95">
        <v>9.9999997764825804E-3</v>
      </c>
      <c r="J28" s="95">
        <v>2.71000005304813E-2</v>
      </c>
      <c r="K28" s="95">
        <v>4.80000004172325E-2</v>
      </c>
      <c r="L28" s="95">
        <v>1.4999999664723899E-2</v>
      </c>
      <c r="M28" s="95">
        <v>1.5000000130385199E-3</v>
      </c>
      <c r="N28" s="95">
        <v>4.53999994788317E-2</v>
      </c>
      <c r="O28" s="221">
        <f t="shared" si="0"/>
        <v>1</v>
      </c>
      <c r="P28" s="242">
        <f>'Emisiones línea base (EB)'!P28</f>
        <v>0</v>
      </c>
      <c r="Q28" s="248">
        <f>'Emisiones línea base (EB)'!Q28</f>
        <v>0</v>
      </c>
      <c r="R28" s="245">
        <f>'Emisiones línea base (EB)'!R28</f>
        <v>0</v>
      </c>
      <c r="S28" s="83">
        <f t="shared" si="1"/>
        <v>0</v>
      </c>
      <c r="T28" s="97">
        <f t="shared" si="2"/>
        <v>0.17858000062406063</v>
      </c>
      <c r="U28" s="97">
        <f t="shared" si="3"/>
        <v>0</v>
      </c>
      <c r="V28" s="83">
        <f t="shared" si="4"/>
        <v>0</v>
      </c>
      <c r="W28" s="127">
        <v>0.05</v>
      </c>
    </row>
    <row r="29" spans="1:23" s="79" customFormat="1" ht="14.1" customHeight="1" x14ac:dyDescent="0.2">
      <c r="A29" s="100">
        <f t="shared" si="5"/>
        <v>11</v>
      </c>
      <c r="B29" s="226">
        <f t="shared" si="6"/>
        <v>1990</v>
      </c>
      <c r="C29" s="232">
        <f>'Emisiones línea base (EB)'!C29</f>
        <v>0</v>
      </c>
      <c r="D29" s="94">
        <v>0.46750000119209301</v>
      </c>
      <c r="E29" s="95">
        <v>0.20000000298023202</v>
      </c>
      <c r="F29" s="95">
        <v>7.000000029802321E-2</v>
      </c>
      <c r="G29" s="95">
        <v>6.8000003695488004E-2</v>
      </c>
      <c r="H29" s="95">
        <v>3.9999999105930301E-2</v>
      </c>
      <c r="I29" s="95">
        <v>9.9999997764825804E-3</v>
      </c>
      <c r="J29" s="95">
        <v>2.71000005304813E-2</v>
      </c>
      <c r="K29" s="95">
        <v>4.80000004172325E-2</v>
      </c>
      <c r="L29" s="95">
        <v>1.4999999664723899E-2</v>
      </c>
      <c r="M29" s="95">
        <v>1.5000000130385199E-3</v>
      </c>
      <c r="N29" s="95">
        <v>5.2899992326274702E-2</v>
      </c>
      <c r="O29" s="221">
        <f t="shared" si="0"/>
        <v>1</v>
      </c>
      <c r="P29" s="242">
        <f>'Emisiones línea base (EB)'!P29</f>
        <v>0</v>
      </c>
      <c r="Q29" s="248">
        <f>'Emisiones línea base (EB)'!Q29</f>
        <v>0</v>
      </c>
      <c r="R29" s="245">
        <f>'Emisiones línea base (EB)'!R29</f>
        <v>0</v>
      </c>
      <c r="S29" s="83">
        <f t="shared" si="1"/>
        <v>0</v>
      </c>
      <c r="T29" s="97">
        <f t="shared" si="2"/>
        <v>0.17745500169694417</v>
      </c>
      <c r="U29" s="97">
        <f t="shared" si="3"/>
        <v>0</v>
      </c>
      <c r="V29" s="83">
        <f t="shared" si="4"/>
        <v>0</v>
      </c>
      <c r="W29" s="127">
        <v>0.05</v>
      </c>
    </row>
    <row r="30" spans="1:23" s="79" customFormat="1" ht="14.1" customHeight="1" x14ac:dyDescent="0.2">
      <c r="A30" s="100">
        <f t="shared" si="5"/>
        <v>12</v>
      </c>
      <c r="B30" s="226">
        <f t="shared" si="6"/>
        <v>1991</v>
      </c>
      <c r="C30" s="232">
        <f>'Emisiones línea base (EB)'!C30</f>
        <v>0</v>
      </c>
      <c r="D30" s="94">
        <v>0.46000000834464999</v>
      </c>
      <c r="E30" s="95">
        <v>0.20000000298023202</v>
      </c>
      <c r="F30" s="95">
        <v>7.000000029802321E-2</v>
      </c>
      <c r="G30" s="95">
        <v>6.8000003695488004E-2</v>
      </c>
      <c r="H30" s="95">
        <v>3.9999999105930301E-2</v>
      </c>
      <c r="I30" s="95">
        <v>9.9999997764825804E-3</v>
      </c>
      <c r="J30" s="95">
        <v>2.71000005304813E-2</v>
      </c>
      <c r="K30" s="95">
        <v>4.80000004172325E-2</v>
      </c>
      <c r="L30" s="95">
        <v>1.4999999664723899E-2</v>
      </c>
      <c r="M30" s="95">
        <v>1.5000000130385199E-3</v>
      </c>
      <c r="N30" s="95">
        <v>6.0399985173717696E-2</v>
      </c>
      <c r="O30" s="221">
        <f t="shared" si="0"/>
        <v>1</v>
      </c>
      <c r="P30" s="242">
        <f>'Emisiones línea base (EB)'!P30</f>
        <v>0</v>
      </c>
      <c r="Q30" s="248">
        <f>'Emisiones línea base (EB)'!Q30</f>
        <v>0</v>
      </c>
      <c r="R30" s="245">
        <f>'Emisiones línea base (EB)'!R30</f>
        <v>0</v>
      </c>
      <c r="S30" s="83">
        <f t="shared" si="1"/>
        <v>0</v>
      </c>
      <c r="T30" s="97">
        <f t="shared" si="2"/>
        <v>0.17633000276982769</v>
      </c>
      <c r="U30" s="97">
        <f t="shared" si="3"/>
        <v>0</v>
      </c>
      <c r="V30" s="83">
        <f t="shared" si="4"/>
        <v>0</v>
      </c>
      <c r="W30" s="127">
        <v>0.05</v>
      </c>
    </row>
    <row r="31" spans="1:23" s="79" customFormat="1" ht="14.1" customHeight="1" x14ac:dyDescent="0.2">
      <c r="A31" s="100">
        <f t="shared" si="5"/>
        <v>13</v>
      </c>
      <c r="B31" s="226">
        <f t="shared" si="6"/>
        <v>1992</v>
      </c>
      <c r="C31" s="232">
        <f>'Emisiones línea base (EB)'!C31</f>
        <v>0</v>
      </c>
      <c r="D31" s="94">
        <v>0.44999998807907104</v>
      </c>
      <c r="E31" s="95">
        <v>0.202500000596046</v>
      </c>
      <c r="F31" s="95">
        <v>8.7899997830390902E-2</v>
      </c>
      <c r="G31" s="95">
        <v>6.8499997258186299E-2</v>
      </c>
      <c r="H31" s="95">
        <v>4.0600001811981201E-2</v>
      </c>
      <c r="I31" s="95">
        <v>9.9999997764825804E-3</v>
      </c>
      <c r="J31" s="95">
        <v>1.8400000408291799E-2</v>
      </c>
      <c r="K31" s="95">
        <v>4.8099998384714099E-2</v>
      </c>
      <c r="L31" s="95">
        <v>1.26000000163913E-2</v>
      </c>
      <c r="M31" s="95">
        <v>1.7999999690800901E-3</v>
      </c>
      <c r="N31" s="95">
        <v>5.9600015869364704E-2</v>
      </c>
      <c r="O31" s="221">
        <f t="shared" si="0"/>
        <v>1.0000000000000002</v>
      </c>
      <c r="P31" s="242">
        <f>'Emisiones línea base (EB)'!P31</f>
        <v>0</v>
      </c>
      <c r="Q31" s="248">
        <f>'Emisiones línea base (EB)'!Q31</f>
        <v>0</v>
      </c>
      <c r="R31" s="245">
        <f>'Emisiones línea base (EB)'!R31</f>
        <v>0</v>
      </c>
      <c r="S31" s="83">
        <f t="shared" si="1"/>
        <v>0</v>
      </c>
      <c r="T31" s="97">
        <f t="shared" si="2"/>
        <v>0.17325999792665225</v>
      </c>
      <c r="U31" s="97">
        <f t="shared" si="3"/>
        <v>0</v>
      </c>
      <c r="V31" s="83">
        <f t="shared" si="4"/>
        <v>0</v>
      </c>
      <c r="W31" s="127">
        <v>0.05</v>
      </c>
    </row>
    <row r="32" spans="1:23" s="79" customFormat="1" ht="14.1" customHeight="1" x14ac:dyDescent="0.2">
      <c r="A32" s="100">
        <f t="shared" si="5"/>
        <v>14</v>
      </c>
      <c r="B32" s="226">
        <f t="shared" si="6"/>
        <v>1993</v>
      </c>
      <c r="C32" s="232">
        <f>'Emisiones línea base (EB)'!C32</f>
        <v>0</v>
      </c>
      <c r="D32" s="94">
        <v>0.43999999761581399</v>
      </c>
      <c r="E32" s="95">
        <v>0.20499999821186099</v>
      </c>
      <c r="F32" s="95">
        <v>0.105700001120567</v>
      </c>
      <c r="G32" s="95">
        <v>6.8999998271465302E-2</v>
      </c>
      <c r="H32" s="95">
        <v>4.1200000792741803E-2</v>
      </c>
      <c r="I32" s="95">
        <v>9.9999997764825804E-3</v>
      </c>
      <c r="J32" s="95">
        <v>9.6000004559755308E-3</v>
      </c>
      <c r="K32" s="95">
        <v>4.8200000077485997E-2</v>
      </c>
      <c r="L32" s="95">
        <v>1.0200000368058701E-2</v>
      </c>
      <c r="M32" s="95">
        <v>2.0000000949949E-3</v>
      </c>
      <c r="N32" s="95">
        <v>5.91000032145532E-2</v>
      </c>
      <c r="O32" s="221">
        <f t="shared" si="0"/>
        <v>1</v>
      </c>
      <c r="P32" s="242">
        <f>'Emisiones línea base (EB)'!P32</f>
        <v>0</v>
      </c>
      <c r="Q32" s="248">
        <f>'Emisiones línea base (EB)'!Q32</f>
        <v>0</v>
      </c>
      <c r="R32" s="245">
        <f>'Emisiones línea base (EB)'!R32</f>
        <v>0</v>
      </c>
      <c r="S32" s="83">
        <f t="shared" si="1"/>
        <v>0</v>
      </c>
      <c r="T32" s="97">
        <f t="shared" si="2"/>
        <v>0.17015999909490354</v>
      </c>
      <c r="U32" s="97">
        <f t="shared" si="3"/>
        <v>0</v>
      </c>
      <c r="V32" s="83">
        <f t="shared" si="4"/>
        <v>0</v>
      </c>
      <c r="W32" s="127">
        <v>0.05</v>
      </c>
    </row>
    <row r="33" spans="1:23" s="79" customFormat="1" ht="14.1" customHeight="1" x14ac:dyDescent="0.2">
      <c r="A33" s="100">
        <f t="shared" si="5"/>
        <v>15</v>
      </c>
      <c r="B33" s="226">
        <f t="shared" si="6"/>
        <v>1994</v>
      </c>
      <c r="C33" s="232">
        <f>'Emisiones línea base (EB)'!C33</f>
        <v>0</v>
      </c>
      <c r="D33" s="94">
        <v>0.43999999761581399</v>
      </c>
      <c r="E33" s="95">
        <v>0.20700000226497703</v>
      </c>
      <c r="F33" s="95">
        <v>0.105700001120567</v>
      </c>
      <c r="G33" s="95">
        <v>6.8999998271465302E-2</v>
      </c>
      <c r="H33" s="95">
        <v>4.1200000792741803E-2</v>
      </c>
      <c r="I33" s="95">
        <v>9.9999997764825804E-3</v>
      </c>
      <c r="J33" s="95">
        <v>9.6000004559755308E-3</v>
      </c>
      <c r="K33" s="95">
        <v>4.8200000077485997E-2</v>
      </c>
      <c r="L33" s="95">
        <v>1.0200000368058701E-2</v>
      </c>
      <c r="M33" s="95">
        <v>2.0000000949949E-3</v>
      </c>
      <c r="N33" s="95">
        <v>5.7099999161437202E-2</v>
      </c>
      <c r="O33" s="221">
        <f t="shared" si="0"/>
        <v>1</v>
      </c>
      <c r="P33" s="242">
        <f>'Emisiones línea base (EB)'!P33</f>
        <v>0</v>
      </c>
      <c r="Q33" s="248">
        <f>'Emisiones línea base (EB)'!Q33</f>
        <v>0</v>
      </c>
      <c r="R33" s="245">
        <f>'Emisiones línea base (EB)'!R33</f>
        <v>0</v>
      </c>
      <c r="S33" s="83">
        <f t="shared" si="1"/>
        <v>0</v>
      </c>
      <c r="T33" s="97">
        <f t="shared" si="2"/>
        <v>0.17096000071614995</v>
      </c>
      <c r="U33" s="97">
        <f t="shared" si="3"/>
        <v>0</v>
      </c>
      <c r="V33" s="83">
        <f t="shared" si="4"/>
        <v>0</v>
      </c>
      <c r="W33" s="127">
        <v>0.05</v>
      </c>
    </row>
    <row r="34" spans="1:23" s="79" customFormat="1" ht="14.1" customHeight="1" x14ac:dyDescent="0.2">
      <c r="A34" s="100">
        <f t="shared" si="5"/>
        <v>16</v>
      </c>
      <c r="B34" s="226">
        <f t="shared" si="6"/>
        <v>1995</v>
      </c>
      <c r="C34" s="232">
        <f>'Emisiones línea base (EB)'!C34</f>
        <v>0</v>
      </c>
      <c r="D34" s="94">
        <v>0.43999999761581399</v>
      </c>
      <c r="E34" s="95">
        <v>0.20849999785423298</v>
      </c>
      <c r="F34" s="95">
        <v>0.10580000281333901</v>
      </c>
      <c r="G34" s="95">
        <v>6.9499999284744304E-2</v>
      </c>
      <c r="H34" s="95">
        <v>3.8100000470876701E-2</v>
      </c>
      <c r="I34" s="95">
        <v>9.9999997764825804E-3</v>
      </c>
      <c r="J34" s="95">
        <v>9.8000001162290608E-3</v>
      </c>
      <c r="K34" s="95">
        <v>4.9100000411272E-2</v>
      </c>
      <c r="L34" s="95">
        <v>1.0099999606609299E-2</v>
      </c>
      <c r="M34" s="95">
        <v>2.0000000949949E-3</v>
      </c>
      <c r="N34" s="95">
        <v>5.7100001955405197E-2</v>
      </c>
      <c r="O34" s="221">
        <f t="shared" si="0"/>
        <v>1</v>
      </c>
      <c r="P34" s="242">
        <f>'Emisiones línea base (EB)'!P34</f>
        <v>0</v>
      </c>
      <c r="Q34" s="248">
        <f>'Emisiones línea base (EB)'!Q34</f>
        <v>0</v>
      </c>
      <c r="R34" s="245">
        <f>'Emisiones línea base (EB)'!R34</f>
        <v>0</v>
      </c>
      <c r="S34" s="83">
        <f t="shared" si="1"/>
        <v>0</v>
      </c>
      <c r="T34" s="97">
        <f t="shared" si="2"/>
        <v>0.17197999898344282</v>
      </c>
      <c r="U34" s="97">
        <f t="shared" si="3"/>
        <v>0</v>
      </c>
      <c r="V34" s="83">
        <f t="shared" si="4"/>
        <v>0</v>
      </c>
      <c r="W34" s="127">
        <v>0.05</v>
      </c>
    </row>
    <row r="35" spans="1:23" s="79" customFormat="1" ht="14.1" customHeight="1" x14ac:dyDescent="0.2">
      <c r="A35" s="100">
        <f t="shared" si="5"/>
        <v>17</v>
      </c>
      <c r="B35" s="226">
        <f t="shared" si="6"/>
        <v>1996</v>
      </c>
      <c r="C35" s="232">
        <f>'Emisiones línea base (EB)'!C35</f>
        <v>0</v>
      </c>
      <c r="D35" s="94">
        <v>0.43999999761581399</v>
      </c>
      <c r="E35" s="95">
        <v>0.20999999344348899</v>
      </c>
      <c r="F35" s="95">
        <v>0.10580000281333901</v>
      </c>
      <c r="G35" s="95">
        <v>7.000000029802321E-2</v>
      </c>
      <c r="H35" s="95">
        <v>3.5000000149011605E-2</v>
      </c>
      <c r="I35" s="95">
        <v>9.9999997764825804E-3</v>
      </c>
      <c r="J35" s="95">
        <v>9.9999997764825804E-3</v>
      </c>
      <c r="K35" s="95">
        <v>5.0000000745058101E-2</v>
      </c>
      <c r="L35" s="95">
        <v>9.9999997764825804E-3</v>
      </c>
      <c r="M35" s="95">
        <v>2.0000000949949E-3</v>
      </c>
      <c r="N35" s="95">
        <v>5.7200005510822501E-2</v>
      </c>
      <c r="O35" s="221">
        <f t="shared" si="0"/>
        <v>1</v>
      </c>
      <c r="P35" s="242">
        <f>'Emisiones línea base (EB)'!P35</f>
        <v>0</v>
      </c>
      <c r="Q35" s="248">
        <f>'Emisiones línea base (EB)'!Q35</f>
        <v>0</v>
      </c>
      <c r="R35" s="245">
        <f>'Emisiones línea base (EB)'!R35</f>
        <v>0</v>
      </c>
      <c r="S35" s="83">
        <f t="shared" si="1"/>
        <v>0</v>
      </c>
      <c r="T35" s="97">
        <f t="shared" si="2"/>
        <v>0.1729999972507357</v>
      </c>
      <c r="U35" s="97">
        <f t="shared" si="3"/>
        <v>0</v>
      </c>
      <c r="V35" s="83">
        <f t="shared" si="4"/>
        <v>0</v>
      </c>
      <c r="W35" s="127">
        <v>0.05</v>
      </c>
    </row>
    <row r="36" spans="1:23" s="79" customFormat="1" ht="14.1" customHeight="1" x14ac:dyDescent="0.2">
      <c r="A36" s="100">
        <f t="shared" si="5"/>
        <v>18</v>
      </c>
      <c r="B36" s="226">
        <f t="shared" si="6"/>
        <v>1997</v>
      </c>
      <c r="C36" s="232">
        <f>'Emisiones línea base (EB)'!C36</f>
        <v>0</v>
      </c>
      <c r="D36" s="94">
        <v>0.43999999761581399</v>
      </c>
      <c r="E36" s="95">
        <v>0.211999997496605</v>
      </c>
      <c r="F36" s="95">
        <v>0.10589999705553101</v>
      </c>
      <c r="G36" s="95">
        <v>6.8999998271465302E-2</v>
      </c>
      <c r="H36" s="95">
        <v>3.4299999475479105E-2</v>
      </c>
      <c r="I36" s="95">
        <v>6.8000000901520304E-3</v>
      </c>
      <c r="J36" s="95">
        <v>9.6000004559755308E-3</v>
      </c>
      <c r="K36" s="95">
        <v>4.8099998384714099E-2</v>
      </c>
      <c r="L36" s="95">
        <v>1.0099999606609299E-2</v>
      </c>
      <c r="M36" s="95">
        <v>2.0000000949949E-3</v>
      </c>
      <c r="N36" s="95">
        <v>6.2200011452659701E-2</v>
      </c>
      <c r="O36" s="221">
        <f t="shared" si="0"/>
        <v>1</v>
      </c>
      <c r="P36" s="242">
        <f>'Emisiones línea base (EB)'!P36</f>
        <v>0</v>
      </c>
      <c r="Q36" s="248">
        <f>'Emisiones línea base (EB)'!Q36</f>
        <v>0</v>
      </c>
      <c r="R36" s="245">
        <f>'Emisiones línea base (EB)'!R36</f>
        <v>0</v>
      </c>
      <c r="S36" s="83">
        <f t="shared" si="1"/>
        <v>0</v>
      </c>
      <c r="T36" s="97">
        <f t="shared" si="2"/>
        <v>0.1729199981316924</v>
      </c>
      <c r="U36" s="97">
        <f t="shared" si="3"/>
        <v>0</v>
      </c>
      <c r="V36" s="83">
        <f t="shared" si="4"/>
        <v>0</v>
      </c>
      <c r="W36" s="127">
        <v>0.05</v>
      </c>
    </row>
    <row r="37" spans="1:23" s="79" customFormat="1" ht="14.1" customHeight="1" x14ac:dyDescent="0.2">
      <c r="A37" s="100">
        <f t="shared" si="5"/>
        <v>19</v>
      </c>
      <c r="B37" s="226">
        <f t="shared" si="6"/>
        <v>1998</v>
      </c>
      <c r="C37" s="232">
        <f>'Emisiones línea base (EB)'!C37</f>
        <v>0</v>
      </c>
      <c r="D37" s="94">
        <v>0.44240000000000002</v>
      </c>
      <c r="E37" s="95">
        <v>0.20629999999999998</v>
      </c>
      <c r="F37" s="95">
        <v>0.1085</v>
      </c>
      <c r="G37" s="95">
        <v>6.7500000000000004E-2</v>
      </c>
      <c r="H37" s="95">
        <v>3.39E-2</v>
      </c>
      <c r="I37" s="95">
        <v>6.7000000000000002E-3</v>
      </c>
      <c r="J37" s="95">
        <v>1.0400000000000001E-2</v>
      </c>
      <c r="K37" s="95">
        <v>5.2600000000000001E-2</v>
      </c>
      <c r="L37" s="95">
        <v>9.300000000000001E-3</v>
      </c>
      <c r="M37" s="95">
        <v>1.8E-3</v>
      </c>
      <c r="N37" s="95">
        <v>6.0499999999999998E-2</v>
      </c>
      <c r="O37" s="221">
        <f t="shared" si="0"/>
        <v>0.99990000000000012</v>
      </c>
      <c r="P37" s="242">
        <f>'Emisiones línea base (EB)'!P37</f>
        <v>0</v>
      </c>
      <c r="Q37" s="248">
        <f>'Emisiones línea base (EB)'!Q37</f>
        <v>0</v>
      </c>
      <c r="R37" s="245">
        <f>'Emisiones línea base (EB)'!R37</f>
        <v>0</v>
      </c>
      <c r="S37" s="83">
        <f t="shared" si="1"/>
        <v>0</v>
      </c>
      <c r="T37" s="97">
        <f t="shared" si="2"/>
        <v>0.17303999999999997</v>
      </c>
      <c r="U37" s="97">
        <f t="shared" si="3"/>
        <v>0</v>
      </c>
      <c r="V37" s="83">
        <f t="shared" si="4"/>
        <v>0</v>
      </c>
      <c r="W37" s="127">
        <v>0.05</v>
      </c>
    </row>
    <row r="38" spans="1:23" s="79" customFormat="1" ht="14.1" customHeight="1" x14ac:dyDescent="0.2">
      <c r="A38" s="100">
        <f t="shared" si="5"/>
        <v>20</v>
      </c>
      <c r="B38" s="226">
        <f t="shared" si="6"/>
        <v>1999</v>
      </c>
      <c r="C38" s="232">
        <f>'Emisiones línea base (EB)'!C38</f>
        <v>0</v>
      </c>
      <c r="D38" s="94">
        <v>0.44490000000000002</v>
      </c>
      <c r="E38" s="95">
        <v>0.20070000000000002</v>
      </c>
      <c r="F38" s="95">
        <v>0.11109999999999999</v>
      </c>
      <c r="G38" s="95">
        <v>6.6000000000000003E-2</v>
      </c>
      <c r="H38" s="95">
        <v>3.3399999999999999E-2</v>
      </c>
      <c r="I38" s="95">
        <v>6.6000000000000008E-3</v>
      </c>
      <c r="J38" s="95">
        <v>1.1200000000000002E-2</v>
      </c>
      <c r="K38" s="95">
        <v>5.7000000000000002E-2</v>
      </c>
      <c r="L38" s="95">
        <v>8.5000000000000006E-3</v>
      </c>
      <c r="M38" s="95">
        <v>1.7000000000000001E-3</v>
      </c>
      <c r="N38" s="95">
        <v>5.8799999999999998E-2</v>
      </c>
      <c r="O38" s="221">
        <f t="shared" si="0"/>
        <v>0.99990000000000001</v>
      </c>
      <c r="P38" s="242">
        <f>'Emisiones línea base (EB)'!P38</f>
        <v>0</v>
      </c>
      <c r="Q38" s="248">
        <f>'Emisiones línea base (EB)'!Q38</f>
        <v>0</v>
      </c>
      <c r="R38" s="245">
        <f>'Emisiones línea base (EB)'!R38</f>
        <v>0</v>
      </c>
      <c r="S38" s="83">
        <f t="shared" si="1"/>
        <v>0</v>
      </c>
      <c r="T38" s="97">
        <f t="shared" si="2"/>
        <v>0.17317500000000002</v>
      </c>
      <c r="U38" s="97">
        <f t="shared" si="3"/>
        <v>0</v>
      </c>
      <c r="V38" s="83">
        <f t="shared" si="4"/>
        <v>0</v>
      </c>
      <c r="W38" s="127">
        <v>0.05</v>
      </c>
    </row>
    <row r="39" spans="1:23" s="79" customFormat="1" ht="14.1" customHeight="1" x14ac:dyDescent="0.2">
      <c r="A39" s="100">
        <f t="shared" si="5"/>
        <v>21</v>
      </c>
      <c r="B39" s="226">
        <f t="shared" si="6"/>
        <v>2000</v>
      </c>
      <c r="C39" s="232">
        <f>'Emisiones línea base (EB)'!C39</f>
        <v>0</v>
      </c>
      <c r="D39" s="94">
        <v>0.44729999999999998</v>
      </c>
      <c r="E39" s="95">
        <v>0.19500000000000001</v>
      </c>
      <c r="F39" s="95">
        <v>0.1137</v>
      </c>
      <c r="G39" s="95">
        <v>6.4500000000000002E-2</v>
      </c>
      <c r="H39" s="95">
        <v>3.3000000000000002E-2</v>
      </c>
      <c r="I39" s="95">
        <v>6.5000000000000006E-3</v>
      </c>
      <c r="J39" s="95">
        <v>1.21E-2</v>
      </c>
      <c r="K39" s="95">
        <v>6.1500000000000006E-2</v>
      </c>
      <c r="L39" s="95">
        <v>7.8000000000000005E-3</v>
      </c>
      <c r="M39" s="95">
        <v>1.5E-3</v>
      </c>
      <c r="N39" s="95">
        <v>5.7099999999999998E-2</v>
      </c>
      <c r="O39" s="221">
        <f t="shared" si="0"/>
        <v>1</v>
      </c>
      <c r="P39" s="242">
        <f>'Emisiones línea base (EB)'!P39</f>
        <v>0</v>
      </c>
      <c r="Q39" s="248">
        <f>'Emisiones línea base (EB)'!Q39</f>
        <v>0</v>
      </c>
      <c r="R39" s="245">
        <f>'Emisiones línea base (EB)'!R39</f>
        <v>0</v>
      </c>
      <c r="S39" s="83">
        <f t="shared" si="1"/>
        <v>0</v>
      </c>
      <c r="T39" s="97">
        <f t="shared" si="2"/>
        <v>0.17332500000000001</v>
      </c>
      <c r="U39" s="97">
        <f t="shared" si="3"/>
        <v>0</v>
      </c>
      <c r="V39" s="83">
        <f t="shared" si="4"/>
        <v>0</v>
      </c>
      <c r="W39" s="127">
        <v>0.05</v>
      </c>
    </row>
    <row r="40" spans="1:23" s="79" customFormat="1" ht="14.1" customHeight="1" x14ac:dyDescent="0.2">
      <c r="A40" s="100">
        <f t="shared" si="5"/>
        <v>22</v>
      </c>
      <c r="B40" s="226">
        <f t="shared" si="6"/>
        <v>2001</v>
      </c>
      <c r="C40" s="232">
        <f>'Emisiones línea base (EB)'!C40</f>
        <v>0</v>
      </c>
      <c r="D40" s="94">
        <v>0.44979999999999998</v>
      </c>
      <c r="E40" s="95">
        <v>0.18940000000000001</v>
      </c>
      <c r="F40" s="95">
        <v>0.1162</v>
      </c>
      <c r="G40" s="95">
        <v>6.3E-2</v>
      </c>
      <c r="H40" s="95">
        <v>3.2500000000000001E-2</v>
      </c>
      <c r="I40" s="95">
        <v>6.5000000000000006E-3</v>
      </c>
      <c r="J40" s="95">
        <v>1.29E-2</v>
      </c>
      <c r="K40" s="95">
        <v>6.6000000000000003E-2</v>
      </c>
      <c r="L40" s="95">
        <v>6.9999999999999993E-3</v>
      </c>
      <c r="M40" s="95">
        <v>1.4000000000000002E-3</v>
      </c>
      <c r="N40" s="95">
        <v>5.5400000000000005E-2</v>
      </c>
      <c r="O40" s="221">
        <f t="shared" si="0"/>
        <v>1.0000999999999998</v>
      </c>
      <c r="P40" s="242">
        <f>'Emisiones línea base (EB)'!P40</f>
        <v>0</v>
      </c>
      <c r="Q40" s="248">
        <f>'Emisiones línea base (EB)'!Q40</f>
        <v>0</v>
      </c>
      <c r="R40" s="245">
        <f>'Emisiones línea base (EB)'!R40</f>
        <v>0</v>
      </c>
      <c r="S40" s="83">
        <f t="shared" si="1"/>
        <v>0</v>
      </c>
      <c r="T40" s="97">
        <f t="shared" si="2"/>
        <v>0.17350000000000002</v>
      </c>
      <c r="U40" s="97">
        <f t="shared" si="3"/>
        <v>0</v>
      </c>
      <c r="V40" s="83">
        <f t="shared" si="4"/>
        <v>0</v>
      </c>
      <c r="W40" s="127">
        <v>0.05</v>
      </c>
    </row>
    <row r="41" spans="1:23" s="79" customFormat="1" ht="14.1" customHeight="1" x14ac:dyDescent="0.2">
      <c r="A41" s="100">
        <f t="shared" si="5"/>
        <v>23</v>
      </c>
      <c r="B41" s="226">
        <f t="shared" si="6"/>
        <v>2002</v>
      </c>
      <c r="C41" s="232">
        <f>'Emisiones línea base (EB)'!C41</f>
        <v>0</v>
      </c>
      <c r="D41" s="94">
        <v>0.45219999999999999</v>
      </c>
      <c r="E41" s="95">
        <v>0.1837</v>
      </c>
      <c r="F41" s="95">
        <v>0.11880000000000002</v>
      </c>
      <c r="G41" s="95">
        <v>6.1500000000000006E-2</v>
      </c>
      <c r="H41" s="95">
        <v>3.2100000000000004E-2</v>
      </c>
      <c r="I41" s="95">
        <v>6.4000000000000003E-3</v>
      </c>
      <c r="J41" s="95">
        <v>1.3700000000000002E-2</v>
      </c>
      <c r="K41" s="95">
        <v>7.0499999999999993E-2</v>
      </c>
      <c r="L41" s="95">
        <v>6.1999999999999998E-3</v>
      </c>
      <c r="M41" s="95">
        <v>1.1999999999999999E-3</v>
      </c>
      <c r="N41" s="95">
        <v>5.3700000000000005E-2</v>
      </c>
      <c r="O41" s="221">
        <f t="shared" si="0"/>
        <v>1</v>
      </c>
      <c r="P41" s="242">
        <f>'Emisiones línea base (EB)'!P41</f>
        <v>0</v>
      </c>
      <c r="Q41" s="248">
        <f>'Emisiones línea base (EB)'!Q41</f>
        <v>0</v>
      </c>
      <c r="R41" s="245">
        <f>'Emisiones línea base (EB)'!R41</f>
        <v>0</v>
      </c>
      <c r="S41" s="83">
        <f t="shared" si="1"/>
        <v>0</v>
      </c>
      <c r="T41" s="97">
        <f t="shared" si="2"/>
        <v>0.17362000000000002</v>
      </c>
      <c r="U41" s="97">
        <f t="shared" si="3"/>
        <v>0</v>
      </c>
      <c r="V41" s="83">
        <f t="shared" si="4"/>
        <v>0</v>
      </c>
      <c r="W41" s="127">
        <v>0.05</v>
      </c>
    </row>
    <row r="42" spans="1:23" s="79" customFormat="1" ht="14.1" customHeight="1" x14ac:dyDescent="0.2">
      <c r="A42" s="100">
        <f t="shared" si="5"/>
        <v>24</v>
      </c>
      <c r="B42" s="226">
        <f t="shared" si="6"/>
        <v>2003</v>
      </c>
      <c r="C42" s="232">
        <f>'Emisiones línea base (EB)'!C42</f>
        <v>0</v>
      </c>
      <c r="D42" s="94">
        <v>0.45469999999999999</v>
      </c>
      <c r="E42" s="95">
        <v>0.17809999999999998</v>
      </c>
      <c r="F42" s="95">
        <v>0.12140000000000001</v>
      </c>
      <c r="G42" s="95">
        <v>0.06</v>
      </c>
      <c r="H42" s="95">
        <v>3.1699999999999999E-2</v>
      </c>
      <c r="I42" s="95">
        <v>6.3E-3</v>
      </c>
      <c r="J42" s="95">
        <v>1.4499999999999999E-2</v>
      </c>
      <c r="K42" s="95">
        <v>7.4900000000000008E-2</v>
      </c>
      <c r="L42" s="95">
        <v>5.4000000000000003E-3</v>
      </c>
      <c r="M42" s="95">
        <v>1.1000000000000001E-3</v>
      </c>
      <c r="N42" s="95">
        <v>5.2000000000000005E-2</v>
      </c>
      <c r="O42" s="221">
        <f t="shared" si="0"/>
        <v>1.0000999999999998</v>
      </c>
      <c r="P42" s="242">
        <f>'Emisiones línea base (EB)'!P42</f>
        <v>0</v>
      </c>
      <c r="Q42" s="248">
        <f>'Emisiones línea base (EB)'!Q42</f>
        <v>0</v>
      </c>
      <c r="R42" s="245">
        <f>'Emisiones línea base (EB)'!R42</f>
        <v>0</v>
      </c>
      <c r="S42" s="83">
        <f t="shared" si="1"/>
        <v>0</v>
      </c>
      <c r="T42" s="97">
        <f t="shared" si="2"/>
        <v>0.17375499999999999</v>
      </c>
      <c r="U42" s="97">
        <f t="shared" si="3"/>
        <v>0</v>
      </c>
      <c r="V42" s="83">
        <f t="shared" si="4"/>
        <v>0</v>
      </c>
      <c r="W42" s="127">
        <v>0.05</v>
      </c>
    </row>
    <row r="43" spans="1:23" s="79" customFormat="1" ht="14.1" customHeight="1" x14ac:dyDescent="0.2">
      <c r="A43" s="100">
        <f t="shared" si="5"/>
        <v>25</v>
      </c>
      <c r="B43" s="226">
        <f t="shared" si="6"/>
        <v>2004</v>
      </c>
      <c r="C43" s="232">
        <f>'Emisiones línea base (EB)'!C43</f>
        <v>0</v>
      </c>
      <c r="D43" s="94">
        <v>0.45710000000000001</v>
      </c>
      <c r="E43" s="95">
        <v>0.1724</v>
      </c>
      <c r="F43" s="95">
        <v>0.12400000000000001</v>
      </c>
      <c r="G43" s="95">
        <v>5.8499999999999996E-2</v>
      </c>
      <c r="H43" s="95">
        <v>3.1200000000000002E-2</v>
      </c>
      <c r="I43" s="95">
        <v>6.1999999999999998E-3</v>
      </c>
      <c r="J43" s="95">
        <v>1.5300000000000001E-2</v>
      </c>
      <c r="K43" s="95">
        <v>7.9400000000000012E-2</v>
      </c>
      <c r="L43" s="95">
        <v>4.7000000000000002E-3</v>
      </c>
      <c r="M43" s="95">
        <v>8.9999999999999998E-4</v>
      </c>
      <c r="N43" s="95">
        <v>5.0300000000000004E-2</v>
      </c>
      <c r="O43" s="221">
        <f t="shared" si="0"/>
        <v>1</v>
      </c>
      <c r="P43" s="242">
        <f>'Emisiones línea base (EB)'!P43</f>
        <v>0</v>
      </c>
      <c r="Q43" s="248">
        <f>'Emisiones línea base (EB)'!Q43</f>
        <v>0</v>
      </c>
      <c r="R43" s="245">
        <f>'Emisiones línea base (EB)'!R43</f>
        <v>0</v>
      </c>
      <c r="S43" s="83">
        <f t="shared" si="1"/>
        <v>0</v>
      </c>
      <c r="T43" s="97">
        <f t="shared" si="2"/>
        <v>0.173875</v>
      </c>
      <c r="U43" s="97">
        <f t="shared" si="3"/>
        <v>0</v>
      </c>
      <c r="V43" s="83">
        <f t="shared" si="4"/>
        <v>0</v>
      </c>
      <c r="W43" s="127">
        <v>0.05</v>
      </c>
    </row>
    <row r="44" spans="1:23" s="79" customFormat="1" ht="14.1" customHeight="1" x14ac:dyDescent="0.2">
      <c r="A44" s="100">
        <f t="shared" si="5"/>
        <v>26</v>
      </c>
      <c r="B44" s="226">
        <f t="shared" si="6"/>
        <v>2005</v>
      </c>
      <c r="C44" s="232">
        <f>'Emisiones línea base (EB)'!C44</f>
        <v>0</v>
      </c>
      <c r="D44" s="94">
        <v>0.45950000000000002</v>
      </c>
      <c r="E44" s="95">
        <v>0.1668</v>
      </c>
      <c r="F44" s="95">
        <v>0.12659999999999999</v>
      </c>
      <c r="G44" s="95">
        <v>5.7000000000000002E-2</v>
      </c>
      <c r="H44" s="95">
        <v>3.0800000000000001E-2</v>
      </c>
      <c r="I44" s="95">
        <v>6.1000000000000004E-3</v>
      </c>
      <c r="J44" s="95">
        <v>1.6200000000000003E-2</v>
      </c>
      <c r="K44" s="95">
        <v>8.3900000000000002E-2</v>
      </c>
      <c r="L44" s="95">
        <v>3.9000000000000003E-3</v>
      </c>
      <c r="M44" s="95">
        <v>8.0000000000000004E-4</v>
      </c>
      <c r="N44" s="95">
        <v>4.8600000000000004E-2</v>
      </c>
      <c r="O44" s="221">
        <f t="shared" si="0"/>
        <v>1.0002000000000002</v>
      </c>
      <c r="P44" s="242">
        <f>'Emisiones línea base (EB)'!P44</f>
        <v>0</v>
      </c>
      <c r="Q44" s="248">
        <f>'Emisiones línea base (EB)'!Q44</f>
        <v>0</v>
      </c>
      <c r="R44" s="245">
        <f>'Emisiones línea base (EB)'!R44</f>
        <v>0</v>
      </c>
      <c r="S44" s="83">
        <f t="shared" si="1"/>
        <v>0</v>
      </c>
      <c r="T44" s="97">
        <f t="shared" si="2"/>
        <v>0.17406500000000005</v>
      </c>
      <c r="U44" s="97">
        <f t="shared" si="3"/>
        <v>0</v>
      </c>
      <c r="V44" s="83">
        <f t="shared" si="4"/>
        <v>0</v>
      </c>
      <c r="W44" s="127">
        <v>0.05</v>
      </c>
    </row>
    <row r="45" spans="1:23" s="79" customFormat="1" ht="14.1" customHeight="1" x14ac:dyDescent="0.2">
      <c r="A45" s="100">
        <f t="shared" si="5"/>
        <v>27</v>
      </c>
      <c r="B45" s="226">
        <f t="shared" si="6"/>
        <v>2006</v>
      </c>
      <c r="C45" s="232">
        <f>'Emisiones línea base (EB)'!C45</f>
        <v>0</v>
      </c>
      <c r="D45" s="94">
        <v>0.46200000000000002</v>
      </c>
      <c r="E45" s="95">
        <v>0.16109999999999999</v>
      </c>
      <c r="F45" s="95">
        <v>0.12920000000000001</v>
      </c>
      <c r="G45" s="95">
        <v>5.5500000000000001E-2</v>
      </c>
      <c r="H45" s="95">
        <v>3.0299999999999997E-2</v>
      </c>
      <c r="I45" s="95">
        <v>6.0000000000000001E-3</v>
      </c>
      <c r="J45" s="95">
        <v>1.7000000000000001E-2</v>
      </c>
      <c r="K45" s="95">
        <v>8.8300000000000003E-2</v>
      </c>
      <c r="L45" s="95">
        <v>3.0999999999999999E-3</v>
      </c>
      <c r="M45" s="95">
        <v>5.9999999999999995E-4</v>
      </c>
      <c r="N45" s="95">
        <v>4.6900000000000004E-2</v>
      </c>
      <c r="O45" s="221">
        <f t="shared" si="0"/>
        <v>1</v>
      </c>
      <c r="P45" s="242">
        <f>'Emisiones línea base (EB)'!P45</f>
        <v>0</v>
      </c>
      <c r="Q45" s="248">
        <f>'Emisiones línea base (EB)'!Q45</f>
        <v>0</v>
      </c>
      <c r="R45" s="245">
        <f>'Emisiones línea base (EB)'!R45</f>
        <v>0</v>
      </c>
      <c r="S45" s="83">
        <f t="shared" si="1"/>
        <v>0</v>
      </c>
      <c r="T45" s="97">
        <f t="shared" si="2"/>
        <v>0.17416000000000004</v>
      </c>
      <c r="U45" s="97">
        <f t="shared" si="3"/>
        <v>0</v>
      </c>
      <c r="V45" s="83">
        <f t="shared" si="4"/>
        <v>0</v>
      </c>
      <c r="W45" s="127">
        <v>0.05</v>
      </c>
    </row>
    <row r="46" spans="1:23" s="79" customFormat="1" ht="14.1" customHeight="1" x14ac:dyDescent="0.2">
      <c r="A46" s="100">
        <f t="shared" si="5"/>
        <v>28</v>
      </c>
      <c r="B46" s="226">
        <f t="shared" si="6"/>
        <v>2007</v>
      </c>
      <c r="C46" s="232">
        <f>'Emisiones línea base (EB)'!C46</f>
        <v>0</v>
      </c>
      <c r="D46" s="94">
        <v>0.46439999999999998</v>
      </c>
      <c r="E46" s="95">
        <v>0.1555</v>
      </c>
      <c r="F46" s="95">
        <v>0.13170000000000001</v>
      </c>
      <c r="G46" s="95">
        <v>5.4000000000000006E-2</v>
      </c>
      <c r="H46" s="95">
        <v>2.9900000000000003E-2</v>
      </c>
      <c r="I46" s="95">
        <v>5.8999999999999999E-3</v>
      </c>
      <c r="J46" s="95">
        <v>1.78E-2</v>
      </c>
      <c r="K46" s="95">
        <v>9.2799999999999994E-2</v>
      </c>
      <c r="L46" s="95">
        <v>2.3E-3</v>
      </c>
      <c r="M46" s="95">
        <v>5.0000000000000001E-4</v>
      </c>
      <c r="N46" s="95">
        <v>4.5199999999999997E-2</v>
      </c>
      <c r="O46" s="221">
        <f t="shared" si="0"/>
        <v>1</v>
      </c>
      <c r="P46" s="242">
        <f>'Emisiones línea base (EB)'!P46</f>
        <v>0</v>
      </c>
      <c r="Q46" s="248">
        <f>'Emisiones línea base (EB)'!Q46</f>
        <v>0</v>
      </c>
      <c r="R46" s="245">
        <f>'Emisiones línea base (EB)'!R46</f>
        <v>0</v>
      </c>
      <c r="S46" s="83">
        <f t="shared" si="1"/>
        <v>0</v>
      </c>
      <c r="T46" s="97">
        <f t="shared" si="2"/>
        <v>0.17431999999999997</v>
      </c>
      <c r="U46" s="97">
        <f t="shared" si="3"/>
        <v>0</v>
      </c>
      <c r="V46" s="83">
        <f t="shared" si="4"/>
        <v>0</v>
      </c>
      <c r="W46" s="127">
        <v>0.05</v>
      </c>
    </row>
    <row r="47" spans="1:23" s="79" customFormat="1" ht="14.1" customHeight="1" x14ac:dyDescent="0.2">
      <c r="A47" s="100">
        <f t="shared" si="5"/>
        <v>29</v>
      </c>
      <c r="B47" s="226">
        <f t="shared" si="6"/>
        <v>2008</v>
      </c>
      <c r="C47" s="232">
        <f>'Emisiones línea base (EB)'!C47</f>
        <v>0</v>
      </c>
      <c r="D47" s="94">
        <v>0.46689999999999998</v>
      </c>
      <c r="E47" s="95">
        <v>0.14980000000000002</v>
      </c>
      <c r="F47" s="95">
        <v>0.1343</v>
      </c>
      <c r="G47" s="95">
        <v>5.2499999999999998E-2</v>
      </c>
      <c r="H47" s="95">
        <v>2.9399999999999999E-2</v>
      </c>
      <c r="I47" s="95">
        <v>5.7999999999999996E-3</v>
      </c>
      <c r="J47" s="95">
        <v>1.8600000000000002E-2</v>
      </c>
      <c r="K47" s="95">
        <v>9.7300000000000011E-2</v>
      </c>
      <c r="L47" s="95">
        <v>1.6000000000000001E-3</v>
      </c>
      <c r="M47" s="95">
        <v>2.9999999999999997E-4</v>
      </c>
      <c r="N47" s="95">
        <v>4.3499999999999997E-2</v>
      </c>
      <c r="O47" s="221">
        <f t="shared" si="0"/>
        <v>1</v>
      </c>
      <c r="P47" s="242">
        <f>'Emisiones línea base (EB)'!P47</f>
        <v>0</v>
      </c>
      <c r="Q47" s="248">
        <f>'Emisiones línea base (EB)'!Q47</f>
        <v>0</v>
      </c>
      <c r="R47" s="245">
        <f>'Emisiones línea base (EB)'!R47</f>
        <v>0</v>
      </c>
      <c r="S47" s="83">
        <f t="shared" si="1"/>
        <v>0</v>
      </c>
      <c r="T47" s="97">
        <f t="shared" si="2"/>
        <v>0.17445500000000003</v>
      </c>
      <c r="U47" s="97">
        <f t="shared" si="3"/>
        <v>0</v>
      </c>
      <c r="V47" s="83">
        <f t="shared" si="4"/>
        <v>0</v>
      </c>
      <c r="W47" s="127">
        <v>0.05</v>
      </c>
    </row>
    <row r="48" spans="1:23" s="79" customFormat="1" ht="14.1" customHeight="1" x14ac:dyDescent="0.2">
      <c r="A48" s="100">
        <f t="shared" si="5"/>
        <v>30</v>
      </c>
      <c r="B48" s="226">
        <f t="shared" si="6"/>
        <v>2009</v>
      </c>
      <c r="C48" s="232">
        <f>'Emisiones línea base (EB)'!C48</f>
        <v>0</v>
      </c>
      <c r="D48" s="94">
        <v>0.46929999999999999</v>
      </c>
      <c r="E48" s="95">
        <v>0.14419999999999999</v>
      </c>
      <c r="F48" s="95">
        <v>0.13689999999999999</v>
      </c>
      <c r="G48" s="95">
        <v>5.0999999999999997E-2</v>
      </c>
      <c r="H48" s="95">
        <v>2.8999999999999998E-2</v>
      </c>
      <c r="I48" s="95">
        <v>5.7999999999999996E-3</v>
      </c>
      <c r="J48" s="95">
        <v>1.9400000000000001E-2</v>
      </c>
      <c r="K48" s="95">
        <v>0.1018</v>
      </c>
      <c r="L48" s="95">
        <v>8.0000000000000004E-4</v>
      </c>
      <c r="M48" s="95">
        <v>2.0000000000000001E-4</v>
      </c>
      <c r="N48" s="95">
        <v>4.1799999999999997E-2</v>
      </c>
      <c r="O48" s="221">
        <f t="shared" si="0"/>
        <v>1.0002</v>
      </c>
      <c r="P48" s="242">
        <f>'Emisiones línea base (EB)'!P48</f>
        <v>0</v>
      </c>
      <c r="Q48" s="248">
        <f>'Emisiones línea base (EB)'!Q48</f>
        <v>0</v>
      </c>
      <c r="R48" s="245">
        <f>'Emisiones línea base (EB)'!R48</f>
        <v>0</v>
      </c>
      <c r="S48" s="83">
        <f t="shared" si="1"/>
        <v>0</v>
      </c>
      <c r="T48" s="97">
        <f t="shared" si="2"/>
        <v>0.17461500000000002</v>
      </c>
      <c r="U48" s="97">
        <f t="shared" si="3"/>
        <v>0</v>
      </c>
      <c r="V48" s="83">
        <f t="shared" si="4"/>
        <v>0</v>
      </c>
      <c r="W48" s="127">
        <v>0.05</v>
      </c>
    </row>
    <row r="49" spans="1:23" s="79" customFormat="1" ht="14.1" customHeight="1" x14ac:dyDescent="0.2">
      <c r="A49" s="100">
        <f t="shared" si="5"/>
        <v>31</v>
      </c>
      <c r="B49" s="226">
        <f t="shared" si="6"/>
        <v>2010</v>
      </c>
      <c r="C49" s="232">
        <f>'Emisiones línea base (EB)'!C49</f>
        <v>0</v>
      </c>
      <c r="D49" s="94">
        <v>0.4718</v>
      </c>
      <c r="E49" s="95">
        <v>0.13850000000000001</v>
      </c>
      <c r="F49" s="95">
        <v>0.13949999999999999</v>
      </c>
      <c r="G49" s="95">
        <v>4.9500000000000002E-2</v>
      </c>
      <c r="H49" s="95">
        <v>2.86E-2</v>
      </c>
      <c r="I49" s="95">
        <v>5.6999999999999993E-3</v>
      </c>
      <c r="J49" s="95">
        <v>2.0199999999999999E-2</v>
      </c>
      <c r="K49" s="95">
        <v>0.10619999999999999</v>
      </c>
      <c r="L49" s="95">
        <v>0</v>
      </c>
      <c r="M49" s="95">
        <v>0</v>
      </c>
      <c r="N49" s="95">
        <v>4.0099999999999997E-2</v>
      </c>
      <c r="O49" s="221">
        <f t="shared" si="0"/>
        <v>1.0001</v>
      </c>
      <c r="P49" s="242">
        <f>'Emisiones línea base (EB)'!P49</f>
        <v>0</v>
      </c>
      <c r="Q49" s="248">
        <f>'Emisiones línea base (EB)'!Q49</f>
        <v>0</v>
      </c>
      <c r="R49" s="245">
        <f>'Emisiones línea base (EB)'!R49</f>
        <v>0</v>
      </c>
      <c r="S49" s="83">
        <f t="shared" si="1"/>
        <v>0</v>
      </c>
      <c r="T49" s="97">
        <f t="shared" si="2"/>
        <v>0.17471000000000003</v>
      </c>
      <c r="U49" s="97">
        <f t="shared" si="3"/>
        <v>0</v>
      </c>
      <c r="V49" s="83">
        <f t="shared" si="4"/>
        <v>0</v>
      </c>
      <c r="W49" s="127">
        <v>0.05</v>
      </c>
    </row>
    <row r="50" spans="1:23" s="79" customFormat="1" ht="14.1" customHeight="1" x14ac:dyDescent="0.2">
      <c r="A50" s="100">
        <f t="shared" si="5"/>
        <v>32</v>
      </c>
      <c r="B50" s="226">
        <f t="shared" si="6"/>
        <v>2011</v>
      </c>
      <c r="C50" s="232">
        <f>'Emisiones línea base (EB)'!C50</f>
        <v>0</v>
      </c>
      <c r="D50" s="94">
        <v>0.4718</v>
      </c>
      <c r="E50" s="95">
        <v>0.13850000000000001</v>
      </c>
      <c r="F50" s="95">
        <v>0.13949999999999999</v>
      </c>
      <c r="G50" s="95">
        <v>4.9500000000000002E-2</v>
      </c>
      <c r="H50" s="95">
        <v>2.86E-2</v>
      </c>
      <c r="I50" s="95">
        <v>5.6999999999999993E-3</v>
      </c>
      <c r="J50" s="95">
        <v>2.0199999999999999E-2</v>
      </c>
      <c r="K50" s="95">
        <v>0.10619999999999999</v>
      </c>
      <c r="L50" s="95">
        <v>0</v>
      </c>
      <c r="M50" s="95">
        <v>0</v>
      </c>
      <c r="N50" s="95">
        <v>4.0099999999999997E-2</v>
      </c>
      <c r="O50" s="221">
        <f t="shared" si="0"/>
        <v>1.0001</v>
      </c>
      <c r="P50" s="242">
        <f>'Emisiones línea base (EB)'!P50</f>
        <v>0</v>
      </c>
      <c r="Q50" s="248">
        <f>'Emisiones línea base (EB)'!Q50</f>
        <v>0</v>
      </c>
      <c r="R50" s="245">
        <f>'Emisiones línea base (EB)'!R50</f>
        <v>0</v>
      </c>
      <c r="S50" s="83">
        <f t="shared" si="1"/>
        <v>0</v>
      </c>
      <c r="T50" s="97">
        <f t="shared" si="2"/>
        <v>0.17471000000000003</v>
      </c>
      <c r="U50" s="97">
        <f t="shared" si="3"/>
        <v>0</v>
      </c>
      <c r="V50" s="83">
        <f t="shared" si="4"/>
        <v>0</v>
      </c>
      <c r="W50" s="127">
        <v>0.05</v>
      </c>
    </row>
    <row r="51" spans="1:23" s="79" customFormat="1" ht="14.1" customHeight="1" x14ac:dyDescent="0.2">
      <c r="A51" s="100">
        <f t="shared" si="5"/>
        <v>33</v>
      </c>
      <c r="B51" s="226">
        <f t="shared" si="6"/>
        <v>2012</v>
      </c>
      <c r="C51" s="232">
        <f>'Emisiones línea base (EB)'!C51</f>
        <v>0</v>
      </c>
      <c r="D51" s="94">
        <v>0.4718</v>
      </c>
      <c r="E51" s="95">
        <v>0.13850000000000001</v>
      </c>
      <c r="F51" s="95">
        <v>0.13949999999999999</v>
      </c>
      <c r="G51" s="95">
        <v>4.9500000000000002E-2</v>
      </c>
      <c r="H51" s="95">
        <v>2.86E-2</v>
      </c>
      <c r="I51" s="95">
        <v>5.6999999999999993E-3</v>
      </c>
      <c r="J51" s="95">
        <v>2.0199999999999999E-2</v>
      </c>
      <c r="K51" s="95">
        <v>0.10619999999999999</v>
      </c>
      <c r="L51" s="95">
        <v>0</v>
      </c>
      <c r="M51" s="95">
        <v>0</v>
      </c>
      <c r="N51" s="95">
        <v>4.0099999999999997E-2</v>
      </c>
      <c r="O51" s="221">
        <f t="shared" si="0"/>
        <v>1.0001</v>
      </c>
      <c r="P51" s="242">
        <f>'Emisiones línea base (EB)'!P51</f>
        <v>0</v>
      </c>
      <c r="Q51" s="248">
        <f>'Emisiones línea base (EB)'!Q51</f>
        <v>0</v>
      </c>
      <c r="R51" s="245">
        <f>'Emisiones línea base (EB)'!R51</f>
        <v>0</v>
      </c>
      <c r="S51" s="83">
        <f t="shared" si="1"/>
        <v>0</v>
      </c>
      <c r="T51" s="97">
        <f t="shared" si="2"/>
        <v>0.17471000000000003</v>
      </c>
      <c r="U51" s="97">
        <f t="shared" si="3"/>
        <v>0</v>
      </c>
      <c r="V51" s="83">
        <f t="shared" si="4"/>
        <v>0</v>
      </c>
      <c r="W51" s="127">
        <v>0.05</v>
      </c>
    </row>
    <row r="52" spans="1:23" s="79" customFormat="1" ht="14.1" customHeight="1" x14ac:dyDescent="0.2">
      <c r="A52" s="100">
        <f t="shared" si="5"/>
        <v>34</v>
      </c>
      <c r="B52" s="226">
        <f t="shared" si="6"/>
        <v>2013</v>
      </c>
      <c r="C52" s="232">
        <f>'Emisiones línea base (EB)'!C52</f>
        <v>0</v>
      </c>
      <c r="D52" s="94">
        <v>0.4718</v>
      </c>
      <c r="E52" s="95">
        <v>0.13850000000000001</v>
      </c>
      <c r="F52" s="95">
        <v>0.13949999999999999</v>
      </c>
      <c r="G52" s="95">
        <v>4.9500000000000002E-2</v>
      </c>
      <c r="H52" s="95">
        <v>2.86E-2</v>
      </c>
      <c r="I52" s="95">
        <v>5.6999999999999993E-3</v>
      </c>
      <c r="J52" s="95">
        <v>2.0199999999999999E-2</v>
      </c>
      <c r="K52" s="95">
        <v>0.10619999999999999</v>
      </c>
      <c r="L52" s="95">
        <v>0</v>
      </c>
      <c r="M52" s="95">
        <v>0</v>
      </c>
      <c r="N52" s="95">
        <v>4.0099999999999997E-2</v>
      </c>
      <c r="O52" s="221">
        <f t="shared" si="0"/>
        <v>1.0001</v>
      </c>
      <c r="P52" s="242">
        <f>'Emisiones línea base (EB)'!P52</f>
        <v>0</v>
      </c>
      <c r="Q52" s="248">
        <f>'Emisiones línea base (EB)'!Q52</f>
        <v>0</v>
      </c>
      <c r="R52" s="245">
        <f>'Emisiones línea base (EB)'!R52</f>
        <v>0</v>
      </c>
      <c r="S52" s="83">
        <f t="shared" si="1"/>
        <v>0</v>
      </c>
      <c r="T52" s="97">
        <f t="shared" si="2"/>
        <v>0.17471000000000003</v>
      </c>
      <c r="U52" s="97">
        <f t="shared" si="3"/>
        <v>0</v>
      </c>
      <c r="V52" s="83">
        <f t="shared" si="4"/>
        <v>0</v>
      </c>
      <c r="W52" s="127">
        <v>0.05</v>
      </c>
    </row>
    <row r="53" spans="1:23" s="79" customFormat="1" ht="14.1" customHeight="1" x14ac:dyDescent="0.2">
      <c r="A53" s="100">
        <f t="shared" si="5"/>
        <v>35</v>
      </c>
      <c r="B53" s="226">
        <f t="shared" si="6"/>
        <v>2014</v>
      </c>
      <c r="C53" s="232">
        <f>'Emisiones línea base (EB)'!C53</f>
        <v>0</v>
      </c>
      <c r="D53" s="94">
        <v>0.4718</v>
      </c>
      <c r="E53" s="95">
        <v>0.13850000000000001</v>
      </c>
      <c r="F53" s="95">
        <v>0.13949999999999999</v>
      </c>
      <c r="G53" s="95">
        <v>4.9500000000000002E-2</v>
      </c>
      <c r="H53" s="95">
        <v>2.86E-2</v>
      </c>
      <c r="I53" s="95">
        <v>5.6999999999999993E-3</v>
      </c>
      <c r="J53" s="95">
        <v>2.0199999999999999E-2</v>
      </c>
      <c r="K53" s="95">
        <v>0.10619999999999999</v>
      </c>
      <c r="L53" s="95">
        <v>0</v>
      </c>
      <c r="M53" s="95">
        <v>0</v>
      </c>
      <c r="N53" s="95">
        <v>4.0099999999999997E-2</v>
      </c>
      <c r="O53" s="221">
        <f t="shared" si="0"/>
        <v>1.0001</v>
      </c>
      <c r="P53" s="242">
        <f>'Emisiones línea base (EB)'!P53</f>
        <v>0</v>
      </c>
      <c r="Q53" s="248">
        <f>'Emisiones línea base (EB)'!Q53</f>
        <v>0</v>
      </c>
      <c r="R53" s="245">
        <f>'Emisiones línea base (EB)'!R53</f>
        <v>0</v>
      </c>
      <c r="S53" s="83">
        <f t="shared" si="1"/>
        <v>0</v>
      </c>
      <c r="T53" s="97">
        <f t="shared" si="2"/>
        <v>0.17471000000000003</v>
      </c>
      <c r="U53" s="97">
        <f t="shared" si="3"/>
        <v>0</v>
      </c>
      <c r="V53" s="83">
        <f t="shared" si="4"/>
        <v>0</v>
      </c>
      <c r="W53" s="127">
        <v>0.05</v>
      </c>
    </row>
    <row r="54" spans="1:23" s="79" customFormat="1" ht="14.1" customHeight="1" x14ac:dyDescent="0.2">
      <c r="A54" s="100">
        <f t="shared" si="5"/>
        <v>36</v>
      </c>
      <c r="B54" s="226">
        <f t="shared" si="6"/>
        <v>2015</v>
      </c>
      <c r="C54" s="232">
        <f>'Emisiones línea base (EB)'!C54</f>
        <v>0</v>
      </c>
      <c r="D54" s="94">
        <v>0.4718</v>
      </c>
      <c r="E54" s="95">
        <v>0.13850000000000001</v>
      </c>
      <c r="F54" s="95">
        <v>0.13949999999999999</v>
      </c>
      <c r="G54" s="95">
        <v>4.9500000000000002E-2</v>
      </c>
      <c r="H54" s="95">
        <v>2.86E-2</v>
      </c>
      <c r="I54" s="95">
        <v>5.6999999999999993E-3</v>
      </c>
      <c r="J54" s="95">
        <v>2.0199999999999999E-2</v>
      </c>
      <c r="K54" s="95">
        <v>0.10619999999999999</v>
      </c>
      <c r="L54" s="95">
        <v>0</v>
      </c>
      <c r="M54" s="95">
        <v>0</v>
      </c>
      <c r="N54" s="95">
        <v>4.0099999999999997E-2</v>
      </c>
      <c r="O54" s="221">
        <f t="shared" si="0"/>
        <v>1.0001</v>
      </c>
      <c r="P54" s="242">
        <f>'Emisiones línea base (EB)'!P54</f>
        <v>0</v>
      </c>
      <c r="Q54" s="248">
        <f>'Emisiones línea base (EB)'!Q54</f>
        <v>0</v>
      </c>
      <c r="R54" s="245">
        <f>'Emisiones línea base (EB)'!R54</f>
        <v>0</v>
      </c>
      <c r="S54" s="83">
        <f t="shared" si="1"/>
        <v>0</v>
      </c>
      <c r="T54" s="97">
        <f t="shared" si="2"/>
        <v>0.17471000000000003</v>
      </c>
      <c r="U54" s="97">
        <f t="shared" si="3"/>
        <v>0</v>
      </c>
      <c r="V54" s="83">
        <f t="shared" si="4"/>
        <v>0</v>
      </c>
      <c r="W54" s="127">
        <v>0.05</v>
      </c>
    </row>
    <row r="55" spans="1:23" s="79" customFormat="1" ht="14.1" customHeight="1" x14ac:dyDescent="0.2">
      <c r="A55" s="100">
        <f t="shared" si="5"/>
        <v>37</v>
      </c>
      <c r="B55" s="226">
        <f t="shared" si="6"/>
        <v>2016</v>
      </c>
      <c r="C55" s="232">
        <f>'Emisiones línea base (EB)'!C55</f>
        <v>0</v>
      </c>
      <c r="D55" s="94">
        <v>0.4718</v>
      </c>
      <c r="E55" s="95">
        <v>0.13850000000000001</v>
      </c>
      <c r="F55" s="95">
        <v>0.13949999999999999</v>
      </c>
      <c r="G55" s="95">
        <v>4.9500000000000002E-2</v>
      </c>
      <c r="H55" s="95">
        <v>2.86E-2</v>
      </c>
      <c r="I55" s="95">
        <v>5.6999999999999993E-3</v>
      </c>
      <c r="J55" s="95">
        <v>2.0199999999999999E-2</v>
      </c>
      <c r="K55" s="95">
        <v>0.10619999999999999</v>
      </c>
      <c r="L55" s="95">
        <v>0</v>
      </c>
      <c r="M55" s="95">
        <v>0</v>
      </c>
      <c r="N55" s="95">
        <v>4.0099999999999997E-2</v>
      </c>
      <c r="O55" s="221">
        <f t="shared" si="0"/>
        <v>1.0001</v>
      </c>
      <c r="P55" s="242">
        <f>'Emisiones línea base (EB)'!P55</f>
        <v>0</v>
      </c>
      <c r="Q55" s="248">
        <f>'Emisiones línea base (EB)'!Q55</f>
        <v>0</v>
      </c>
      <c r="R55" s="245">
        <f>'Emisiones línea base (EB)'!R55</f>
        <v>0</v>
      </c>
      <c r="S55" s="83">
        <f t="shared" si="1"/>
        <v>0</v>
      </c>
      <c r="T55" s="97">
        <f t="shared" si="2"/>
        <v>0.17471000000000003</v>
      </c>
      <c r="U55" s="97">
        <f t="shared" si="3"/>
        <v>0</v>
      </c>
      <c r="V55" s="83">
        <f t="shared" si="4"/>
        <v>0</v>
      </c>
      <c r="W55" s="127">
        <v>0.05</v>
      </c>
    </row>
    <row r="56" spans="1:23" s="79" customFormat="1" ht="14.1" customHeight="1" x14ac:dyDescent="0.2">
      <c r="A56" s="100">
        <f t="shared" si="5"/>
        <v>38</v>
      </c>
      <c r="B56" s="226">
        <f t="shared" si="6"/>
        <v>2017</v>
      </c>
      <c r="C56" s="232">
        <f>'Emisiones línea base (EB)'!C56</f>
        <v>0</v>
      </c>
      <c r="D56" s="94">
        <v>0.4718</v>
      </c>
      <c r="E56" s="95">
        <v>0.13850000000000001</v>
      </c>
      <c r="F56" s="95">
        <v>0.13949999999999999</v>
      </c>
      <c r="G56" s="95">
        <v>4.9500000000000002E-2</v>
      </c>
      <c r="H56" s="95">
        <v>2.86E-2</v>
      </c>
      <c r="I56" s="95">
        <v>5.6999999999999993E-3</v>
      </c>
      <c r="J56" s="95">
        <v>2.0199999999999999E-2</v>
      </c>
      <c r="K56" s="95">
        <v>0.10619999999999999</v>
      </c>
      <c r="L56" s="95">
        <v>0</v>
      </c>
      <c r="M56" s="95">
        <v>0</v>
      </c>
      <c r="N56" s="95">
        <v>4.0099999999999997E-2</v>
      </c>
      <c r="O56" s="221">
        <f t="shared" si="0"/>
        <v>1.0001</v>
      </c>
      <c r="P56" s="242">
        <f>'Emisiones línea base (EB)'!P56</f>
        <v>0</v>
      </c>
      <c r="Q56" s="248">
        <f>'Emisiones línea base (EB)'!Q56</f>
        <v>0</v>
      </c>
      <c r="R56" s="245">
        <f>'Emisiones línea base (EB)'!R56</f>
        <v>0</v>
      </c>
      <c r="S56" s="83">
        <f t="shared" si="1"/>
        <v>0</v>
      </c>
      <c r="T56" s="97">
        <f t="shared" si="2"/>
        <v>0.17471000000000003</v>
      </c>
      <c r="U56" s="97">
        <f t="shared" si="3"/>
        <v>0</v>
      </c>
      <c r="V56" s="83">
        <f t="shared" si="4"/>
        <v>0</v>
      </c>
      <c r="W56" s="127">
        <v>0.05</v>
      </c>
    </row>
    <row r="57" spans="1:23" s="79" customFormat="1" ht="14.1" customHeight="1" x14ac:dyDescent="0.2">
      <c r="A57" s="100">
        <f t="shared" si="5"/>
        <v>39</v>
      </c>
      <c r="B57" s="226">
        <f t="shared" si="6"/>
        <v>2018</v>
      </c>
      <c r="C57" s="232">
        <f>'Emisiones línea base (EB)'!C57</f>
        <v>0</v>
      </c>
      <c r="D57" s="94">
        <v>0.4718</v>
      </c>
      <c r="E57" s="95">
        <v>0.13850000000000001</v>
      </c>
      <c r="F57" s="95">
        <v>0.13949999999999999</v>
      </c>
      <c r="G57" s="95">
        <v>4.9500000000000002E-2</v>
      </c>
      <c r="H57" s="95">
        <v>2.86E-2</v>
      </c>
      <c r="I57" s="95">
        <v>5.6999999999999993E-3</v>
      </c>
      <c r="J57" s="95">
        <v>2.0199999999999999E-2</v>
      </c>
      <c r="K57" s="95">
        <v>0.10619999999999999</v>
      </c>
      <c r="L57" s="95">
        <v>0</v>
      </c>
      <c r="M57" s="95">
        <v>0</v>
      </c>
      <c r="N57" s="95">
        <v>4.0099999999999997E-2</v>
      </c>
      <c r="O57" s="221">
        <f t="shared" si="0"/>
        <v>1.0001</v>
      </c>
      <c r="P57" s="242">
        <f>'Emisiones línea base (EB)'!P57</f>
        <v>0</v>
      </c>
      <c r="Q57" s="248">
        <f>'Emisiones línea base (EB)'!Q57</f>
        <v>0</v>
      </c>
      <c r="R57" s="245">
        <f>'Emisiones línea base (EB)'!R57</f>
        <v>0</v>
      </c>
      <c r="S57" s="83">
        <f t="shared" si="1"/>
        <v>0</v>
      </c>
      <c r="T57" s="97">
        <f t="shared" si="2"/>
        <v>0.17471000000000003</v>
      </c>
      <c r="U57" s="97">
        <f t="shared" si="3"/>
        <v>0</v>
      </c>
      <c r="V57" s="83">
        <f t="shared" si="4"/>
        <v>0</v>
      </c>
      <c r="W57" s="127">
        <v>0.05</v>
      </c>
    </row>
    <row r="58" spans="1:23" s="79" customFormat="1" ht="14.1" customHeight="1" x14ac:dyDescent="0.2">
      <c r="A58" s="100">
        <f t="shared" si="5"/>
        <v>40</v>
      </c>
      <c r="B58" s="226">
        <f t="shared" si="6"/>
        <v>2019</v>
      </c>
      <c r="C58" s="232">
        <f>'Emisiones línea base (EB)'!C58</f>
        <v>0</v>
      </c>
      <c r="D58" s="94">
        <v>0.4718</v>
      </c>
      <c r="E58" s="95">
        <v>0.13850000000000001</v>
      </c>
      <c r="F58" s="95">
        <v>0.13949999999999999</v>
      </c>
      <c r="G58" s="95">
        <v>4.9500000000000002E-2</v>
      </c>
      <c r="H58" s="95">
        <v>2.86E-2</v>
      </c>
      <c r="I58" s="95">
        <v>5.6999999999999993E-3</v>
      </c>
      <c r="J58" s="95">
        <v>2.0199999999999999E-2</v>
      </c>
      <c r="K58" s="95">
        <v>0.10619999999999999</v>
      </c>
      <c r="L58" s="95">
        <v>0</v>
      </c>
      <c r="M58" s="95">
        <v>0</v>
      </c>
      <c r="N58" s="95">
        <v>4.0099999999999997E-2</v>
      </c>
      <c r="O58" s="221">
        <f t="shared" si="0"/>
        <v>1.0001</v>
      </c>
      <c r="P58" s="242">
        <f>'Emisiones línea base (EB)'!P58</f>
        <v>0</v>
      </c>
      <c r="Q58" s="248">
        <f>'Emisiones línea base (EB)'!Q58</f>
        <v>0</v>
      </c>
      <c r="R58" s="245">
        <f>'Emisiones línea base (EB)'!R58</f>
        <v>0</v>
      </c>
      <c r="S58" s="83">
        <f t="shared" si="1"/>
        <v>0</v>
      </c>
      <c r="T58" s="97">
        <f t="shared" si="2"/>
        <v>0.17471000000000003</v>
      </c>
      <c r="U58" s="97">
        <f t="shared" si="3"/>
        <v>0</v>
      </c>
      <c r="V58" s="83">
        <f t="shared" si="4"/>
        <v>0</v>
      </c>
      <c r="W58" s="127">
        <v>0.05</v>
      </c>
    </row>
    <row r="59" spans="1:23" s="79" customFormat="1" ht="14.1" customHeight="1" x14ac:dyDescent="0.2">
      <c r="A59" s="100">
        <f t="shared" si="5"/>
        <v>41</v>
      </c>
      <c r="B59" s="226">
        <f t="shared" si="6"/>
        <v>2020</v>
      </c>
      <c r="C59" s="232">
        <f>'Emisiones línea base (EB)'!C59</f>
        <v>0</v>
      </c>
      <c r="D59" s="94">
        <v>0.4718</v>
      </c>
      <c r="E59" s="95">
        <v>0.13850000000000001</v>
      </c>
      <c r="F59" s="95">
        <v>0.13949999999999999</v>
      </c>
      <c r="G59" s="95">
        <v>4.9500000000000002E-2</v>
      </c>
      <c r="H59" s="95">
        <v>2.86E-2</v>
      </c>
      <c r="I59" s="95">
        <v>5.6999999999999993E-3</v>
      </c>
      <c r="J59" s="95">
        <v>2.0199999999999999E-2</v>
      </c>
      <c r="K59" s="95">
        <v>0.10619999999999999</v>
      </c>
      <c r="L59" s="95">
        <v>0</v>
      </c>
      <c r="M59" s="95">
        <v>0</v>
      </c>
      <c r="N59" s="95">
        <v>4.0099999999999997E-2</v>
      </c>
      <c r="O59" s="221">
        <f t="shared" si="0"/>
        <v>1.0001</v>
      </c>
      <c r="P59" s="242">
        <f>'Emisiones línea base (EB)'!P59</f>
        <v>0</v>
      </c>
      <c r="Q59" s="248">
        <f>'Emisiones línea base (EB)'!Q59</f>
        <v>0</v>
      </c>
      <c r="R59" s="245">
        <f>'Emisiones línea base (EB)'!R59</f>
        <v>0</v>
      </c>
      <c r="S59" s="83">
        <f t="shared" si="1"/>
        <v>0</v>
      </c>
      <c r="T59" s="97">
        <f t="shared" si="2"/>
        <v>0.17471000000000003</v>
      </c>
      <c r="U59" s="97">
        <f t="shared" si="3"/>
        <v>0</v>
      </c>
      <c r="V59" s="83">
        <f t="shared" si="4"/>
        <v>0</v>
      </c>
      <c r="W59" s="127">
        <v>0.05</v>
      </c>
    </row>
    <row r="60" spans="1:23" s="79" customFormat="1" ht="14.1" customHeight="1" x14ac:dyDescent="0.2">
      <c r="A60" s="100">
        <f t="shared" si="5"/>
        <v>42</v>
      </c>
      <c r="B60" s="226">
        <f t="shared" si="6"/>
        <v>2021</v>
      </c>
      <c r="C60" s="232">
        <f>'Emisiones línea base (EB)'!C60</f>
        <v>0</v>
      </c>
      <c r="D60" s="94">
        <v>0.4718</v>
      </c>
      <c r="E60" s="95">
        <v>0.13850000000000001</v>
      </c>
      <c r="F60" s="95">
        <v>0.13949999999999999</v>
      </c>
      <c r="G60" s="95">
        <v>4.9500000000000002E-2</v>
      </c>
      <c r="H60" s="95">
        <v>2.86E-2</v>
      </c>
      <c r="I60" s="95">
        <v>5.6999999999999993E-3</v>
      </c>
      <c r="J60" s="95">
        <v>2.0199999999999999E-2</v>
      </c>
      <c r="K60" s="95">
        <v>0.10619999999999999</v>
      </c>
      <c r="L60" s="95">
        <v>0</v>
      </c>
      <c r="M60" s="95">
        <v>0</v>
      </c>
      <c r="N60" s="95">
        <v>4.0099999999999997E-2</v>
      </c>
      <c r="O60" s="221">
        <f t="shared" si="0"/>
        <v>1.0001</v>
      </c>
      <c r="P60" s="242">
        <f>'Emisiones línea base (EB)'!P60</f>
        <v>0</v>
      </c>
      <c r="Q60" s="248">
        <f>'Emisiones línea base (EB)'!Q60</f>
        <v>0</v>
      </c>
      <c r="R60" s="245">
        <f>'Emisiones línea base (EB)'!R60</f>
        <v>0</v>
      </c>
      <c r="S60" s="83">
        <f t="shared" si="1"/>
        <v>0</v>
      </c>
      <c r="T60" s="97">
        <f t="shared" si="2"/>
        <v>0.17471000000000003</v>
      </c>
      <c r="U60" s="97">
        <f t="shared" si="3"/>
        <v>0</v>
      </c>
      <c r="V60" s="83">
        <f t="shared" si="4"/>
        <v>0</v>
      </c>
      <c r="W60" s="127">
        <v>0.05</v>
      </c>
    </row>
    <row r="61" spans="1:23" s="79" customFormat="1" ht="14.1" customHeight="1" x14ac:dyDescent="0.2">
      <c r="A61" s="100">
        <f t="shared" si="5"/>
        <v>43</v>
      </c>
      <c r="B61" s="226">
        <f t="shared" si="6"/>
        <v>2022</v>
      </c>
      <c r="C61" s="232">
        <f>'Emisiones línea base (EB)'!C61</f>
        <v>0</v>
      </c>
      <c r="D61" s="94">
        <v>0.4718</v>
      </c>
      <c r="E61" s="95">
        <v>0.13850000000000001</v>
      </c>
      <c r="F61" s="95">
        <v>0.13949999999999999</v>
      </c>
      <c r="G61" s="95">
        <v>4.9500000000000002E-2</v>
      </c>
      <c r="H61" s="95">
        <v>2.86E-2</v>
      </c>
      <c r="I61" s="95">
        <v>5.6999999999999993E-3</v>
      </c>
      <c r="J61" s="95">
        <v>2.0199999999999999E-2</v>
      </c>
      <c r="K61" s="95">
        <v>0.10619999999999999</v>
      </c>
      <c r="L61" s="95">
        <v>0</v>
      </c>
      <c r="M61" s="95">
        <v>0</v>
      </c>
      <c r="N61" s="95">
        <v>4.0099999999999997E-2</v>
      </c>
      <c r="O61" s="221">
        <f t="shared" si="0"/>
        <v>1.0001</v>
      </c>
      <c r="P61" s="242">
        <f>'Emisiones línea base (EB)'!P61</f>
        <v>0</v>
      </c>
      <c r="Q61" s="248">
        <f>'Emisiones línea base (EB)'!Q61</f>
        <v>0</v>
      </c>
      <c r="R61" s="245">
        <f>'Emisiones línea base (EB)'!R61</f>
        <v>0</v>
      </c>
      <c r="S61" s="83">
        <f t="shared" si="1"/>
        <v>0</v>
      </c>
      <c r="T61" s="97">
        <f t="shared" si="2"/>
        <v>0.17471000000000003</v>
      </c>
      <c r="U61" s="97">
        <f t="shared" si="3"/>
        <v>0</v>
      </c>
      <c r="V61" s="83">
        <f t="shared" si="4"/>
        <v>0</v>
      </c>
      <c r="W61" s="127">
        <v>0.05</v>
      </c>
    </row>
    <row r="62" spans="1:23" s="79" customFormat="1" ht="14.1" customHeight="1" x14ac:dyDescent="0.2">
      <c r="A62" s="100">
        <f t="shared" si="5"/>
        <v>44</v>
      </c>
      <c r="B62" s="226">
        <f t="shared" si="6"/>
        <v>2023</v>
      </c>
      <c r="C62" s="232">
        <f>'Emisiones línea base (EB)'!C62</f>
        <v>0</v>
      </c>
      <c r="D62" s="94">
        <v>0.4718</v>
      </c>
      <c r="E62" s="95">
        <v>0.13850000000000001</v>
      </c>
      <c r="F62" s="95">
        <v>0.13949999999999999</v>
      </c>
      <c r="G62" s="95">
        <v>4.9500000000000002E-2</v>
      </c>
      <c r="H62" s="95">
        <v>2.86E-2</v>
      </c>
      <c r="I62" s="95">
        <v>5.6999999999999993E-3</v>
      </c>
      <c r="J62" s="95">
        <v>2.0199999999999999E-2</v>
      </c>
      <c r="K62" s="95">
        <v>0.10619999999999999</v>
      </c>
      <c r="L62" s="95">
        <v>0</v>
      </c>
      <c r="M62" s="95">
        <v>0</v>
      </c>
      <c r="N62" s="95">
        <v>4.0099999999999997E-2</v>
      </c>
      <c r="O62" s="221">
        <f t="shared" si="0"/>
        <v>1.0001</v>
      </c>
      <c r="P62" s="242">
        <f>'Emisiones línea base (EB)'!P62</f>
        <v>0</v>
      </c>
      <c r="Q62" s="248">
        <f>'Emisiones línea base (EB)'!Q62</f>
        <v>0</v>
      </c>
      <c r="R62" s="245">
        <f>'Emisiones línea base (EB)'!R62</f>
        <v>0</v>
      </c>
      <c r="S62" s="83">
        <f t="shared" si="1"/>
        <v>0</v>
      </c>
      <c r="T62" s="97">
        <f t="shared" si="2"/>
        <v>0.17471000000000003</v>
      </c>
      <c r="U62" s="97">
        <f t="shared" si="3"/>
        <v>0</v>
      </c>
      <c r="V62" s="83">
        <f t="shared" si="4"/>
        <v>0</v>
      </c>
      <c r="W62" s="127">
        <v>0.05</v>
      </c>
    </row>
    <row r="63" spans="1:23" s="79" customFormat="1" ht="14.1" customHeight="1" x14ac:dyDescent="0.2">
      <c r="A63" s="101">
        <f t="shared" si="5"/>
        <v>45</v>
      </c>
      <c r="B63" s="227">
        <f t="shared" si="6"/>
        <v>2024</v>
      </c>
      <c r="C63" s="232">
        <f>'Emisiones línea base (EB)'!C63</f>
        <v>0</v>
      </c>
      <c r="D63" s="94">
        <v>0.4718</v>
      </c>
      <c r="E63" s="95">
        <v>0.13850000000000001</v>
      </c>
      <c r="F63" s="95">
        <v>0.13949999999999999</v>
      </c>
      <c r="G63" s="95">
        <v>4.9500000000000002E-2</v>
      </c>
      <c r="H63" s="95">
        <v>2.86E-2</v>
      </c>
      <c r="I63" s="95">
        <v>5.6999999999999993E-3</v>
      </c>
      <c r="J63" s="95">
        <v>2.0199999999999999E-2</v>
      </c>
      <c r="K63" s="95">
        <v>0.10619999999999999</v>
      </c>
      <c r="L63" s="95">
        <v>0</v>
      </c>
      <c r="M63" s="95">
        <v>0</v>
      </c>
      <c r="N63" s="95">
        <v>4.0099999999999997E-2</v>
      </c>
      <c r="O63" s="222">
        <f t="shared" si="0"/>
        <v>1.0001</v>
      </c>
      <c r="P63" s="242">
        <f>'Emisiones línea base (EB)'!P63</f>
        <v>0</v>
      </c>
      <c r="Q63" s="248">
        <f>'Emisiones línea base (EB)'!Q63</f>
        <v>0</v>
      </c>
      <c r="R63" s="245">
        <f>'Emisiones línea base (EB)'!R63</f>
        <v>0</v>
      </c>
      <c r="S63" s="84">
        <f t="shared" si="1"/>
        <v>0</v>
      </c>
      <c r="T63" s="98">
        <f t="shared" si="2"/>
        <v>0.17471000000000003</v>
      </c>
      <c r="U63" s="98">
        <f t="shared" si="3"/>
        <v>0</v>
      </c>
      <c r="V63" s="84">
        <f t="shared" si="4"/>
        <v>0</v>
      </c>
      <c r="W63" s="128">
        <v>0.05</v>
      </c>
    </row>
    <row r="64" spans="1:23" s="79" customFormat="1" ht="14.1" customHeight="1" x14ac:dyDescent="0.2">
      <c r="A64" s="101">
        <f t="shared" si="5"/>
        <v>46</v>
      </c>
      <c r="B64" s="227">
        <f t="shared" si="6"/>
        <v>2025</v>
      </c>
      <c r="C64" s="232">
        <f>'Emisiones línea base (EB)'!C64</f>
        <v>0</v>
      </c>
      <c r="D64" s="94">
        <v>0.4718</v>
      </c>
      <c r="E64" s="95">
        <v>0.13850000000000001</v>
      </c>
      <c r="F64" s="95">
        <v>0.13949999999999999</v>
      </c>
      <c r="G64" s="95">
        <v>4.9500000000000002E-2</v>
      </c>
      <c r="H64" s="95">
        <v>2.86E-2</v>
      </c>
      <c r="I64" s="95">
        <v>5.6999999999999993E-3</v>
      </c>
      <c r="J64" s="95">
        <v>2.0199999999999999E-2</v>
      </c>
      <c r="K64" s="95">
        <v>0.10619999999999999</v>
      </c>
      <c r="L64" s="95">
        <v>0</v>
      </c>
      <c r="M64" s="95">
        <v>0</v>
      </c>
      <c r="N64" s="95">
        <v>4.0099999999999997E-2</v>
      </c>
      <c r="O64" s="222">
        <f t="shared" si="0"/>
        <v>1.0001</v>
      </c>
      <c r="P64" s="242">
        <f>'Emisiones línea base (EB)'!P64</f>
        <v>0</v>
      </c>
      <c r="Q64" s="248">
        <f>'Emisiones línea base (EB)'!Q64</f>
        <v>0</v>
      </c>
      <c r="R64" s="245">
        <f>'Emisiones línea base (EB)'!R64</f>
        <v>0</v>
      </c>
      <c r="S64" s="84">
        <f t="shared" si="1"/>
        <v>0</v>
      </c>
      <c r="T64" s="98">
        <f t="shared" si="2"/>
        <v>0.17471000000000003</v>
      </c>
      <c r="U64" s="98">
        <f t="shared" si="3"/>
        <v>0</v>
      </c>
      <c r="V64" s="84">
        <f t="shared" si="4"/>
        <v>0</v>
      </c>
      <c r="W64" s="128">
        <v>0.05</v>
      </c>
    </row>
    <row r="65" spans="1:54" s="79" customFormat="1" ht="14.1" customHeight="1" x14ac:dyDescent="0.2">
      <c r="A65" s="101">
        <f t="shared" si="5"/>
        <v>47</v>
      </c>
      <c r="B65" s="227">
        <f t="shared" si="6"/>
        <v>2026</v>
      </c>
      <c r="C65" s="232">
        <f>'Emisiones línea base (EB)'!C65</f>
        <v>0</v>
      </c>
      <c r="D65" s="94">
        <v>0.4718</v>
      </c>
      <c r="E65" s="95">
        <v>0.13850000000000001</v>
      </c>
      <c r="F65" s="95">
        <v>0.13949999999999999</v>
      </c>
      <c r="G65" s="95">
        <v>4.9500000000000002E-2</v>
      </c>
      <c r="H65" s="95">
        <v>2.86E-2</v>
      </c>
      <c r="I65" s="95">
        <v>5.6999999999999993E-3</v>
      </c>
      <c r="J65" s="95">
        <v>2.0199999999999999E-2</v>
      </c>
      <c r="K65" s="95">
        <v>0.10619999999999999</v>
      </c>
      <c r="L65" s="95">
        <v>0</v>
      </c>
      <c r="M65" s="95">
        <v>0</v>
      </c>
      <c r="N65" s="95">
        <v>4.0099999999999997E-2</v>
      </c>
      <c r="O65" s="222">
        <f t="shared" si="0"/>
        <v>1.0001</v>
      </c>
      <c r="P65" s="242">
        <f>'Emisiones línea base (EB)'!P65</f>
        <v>0</v>
      </c>
      <c r="Q65" s="248">
        <f>'Emisiones línea base (EB)'!Q65</f>
        <v>0</v>
      </c>
      <c r="R65" s="245">
        <f>'Emisiones línea base (EB)'!R65</f>
        <v>0</v>
      </c>
      <c r="S65" s="84">
        <f t="shared" si="1"/>
        <v>0</v>
      </c>
      <c r="T65" s="98">
        <f t="shared" si="2"/>
        <v>0.17471000000000003</v>
      </c>
      <c r="U65" s="98">
        <f t="shared" si="3"/>
        <v>0</v>
      </c>
      <c r="V65" s="84">
        <f t="shared" si="4"/>
        <v>0</v>
      </c>
      <c r="W65" s="128">
        <v>0.05</v>
      </c>
    </row>
    <row r="66" spans="1:54" s="79" customFormat="1" ht="14.1" customHeight="1" x14ac:dyDescent="0.2">
      <c r="A66" s="185">
        <f t="shared" si="5"/>
        <v>48</v>
      </c>
      <c r="B66" s="228">
        <f t="shared" si="6"/>
        <v>2027</v>
      </c>
      <c r="C66" s="232">
        <f>'Emisiones línea base (EB)'!C66</f>
        <v>0</v>
      </c>
      <c r="D66" s="94">
        <v>0.4718</v>
      </c>
      <c r="E66" s="95">
        <v>0.13850000000000001</v>
      </c>
      <c r="F66" s="95">
        <v>0.13949999999999999</v>
      </c>
      <c r="G66" s="95">
        <v>4.9500000000000002E-2</v>
      </c>
      <c r="H66" s="95">
        <v>2.86E-2</v>
      </c>
      <c r="I66" s="95">
        <v>5.6999999999999993E-3</v>
      </c>
      <c r="J66" s="95">
        <v>2.0199999999999999E-2</v>
      </c>
      <c r="K66" s="95">
        <v>0.10619999999999999</v>
      </c>
      <c r="L66" s="95">
        <v>0</v>
      </c>
      <c r="M66" s="95">
        <v>0</v>
      </c>
      <c r="N66" s="95">
        <v>4.0099999999999997E-2</v>
      </c>
      <c r="O66" s="223">
        <f t="shared" si="0"/>
        <v>1.0001</v>
      </c>
      <c r="P66" s="242">
        <f>'Emisiones línea base (EB)'!P66</f>
        <v>0</v>
      </c>
      <c r="Q66" s="248">
        <f>'Emisiones línea base (EB)'!Q66</f>
        <v>0</v>
      </c>
      <c r="R66" s="245">
        <f>'Emisiones línea base (EB)'!R66</f>
        <v>0</v>
      </c>
      <c r="S66" s="186">
        <f t="shared" si="1"/>
        <v>0</v>
      </c>
      <c r="T66" s="187">
        <f t="shared" si="2"/>
        <v>0.17471000000000003</v>
      </c>
      <c r="U66" s="187">
        <f t="shared" si="3"/>
        <v>0</v>
      </c>
      <c r="V66" s="186">
        <f t="shared" si="4"/>
        <v>0</v>
      </c>
      <c r="W66" s="188">
        <v>0.05</v>
      </c>
    </row>
    <row r="67" spans="1:54" s="79" customFormat="1" ht="14.1" customHeight="1" x14ac:dyDescent="0.2">
      <c r="A67" s="101">
        <f t="shared" si="5"/>
        <v>49</v>
      </c>
      <c r="B67" s="227">
        <f t="shared" si="6"/>
        <v>2028</v>
      </c>
      <c r="C67" s="232">
        <f>'Emisiones línea base (EB)'!C67</f>
        <v>0</v>
      </c>
      <c r="D67" s="94">
        <v>0.4718</v>
      </c>
      <c r="E67" s="95">
        <v>0.13850000000000001</v>
      </c>
      <c r="F67" s="95">
        <v>0.13949999999999999</v>
      </c>
      <c r="G67" s="95">
        <v>4.9500000000000002E-2</v>
      </c>
      <c r="H67" s="95">
        <v>2.86E-2</v>
      </c>
      <c r="I67" s="95">
        <v>5.6999999999999993E-3</v>
      </c>
      <c r="J67" s="95">
        <v>2.0199999999999999E-2</v>
      </c>
      <c r="K67" s="95">
        <v>0.10619999999999999</v>
      </c>
      <c r="L67" s="95">
        <v>0</v>
      </c>
      <c r="M67" s="95">
        <v>0</v>
      </c>
      <c r="N67" s="95">
        <v>4.0099999999999997E-2</v>
      </c>
      <c r="O67" s="222">
        <f t="shared" si="0"/>
        <v>1.0001</v>
      </c>
      <c r="P67" s="242">
        <f>'Emisiones línea base (EB)'!P67</f>
        <v>0</v>
      </c>
      <c r="Q67" s="248">
        <f>'Emisiones línea base (EB)'!Q67</f>
        <v>0</v>
      </c>
      <c r="R67" s="245">
        <f>'Emisiones línea base (EB)'!R67</f>
        <v>0</v>
      </c>
      <c r="S67" s="84">
        <f t="shared" si="1"/>
        <v>0</v>
      </c>
      <c r="T67" s="98">
        <f t="shared" si="2"/>
        <v>0.17471000000000003</v>
      </c>
      <c r="U67" s="98">
        <f t="shared" si="3"/>
        <v>0</v>
      </c>
      <c r="V67" s="84">
        <f t="shared" si="4"/>
        <v>0</v>
      </c>
      <c r="W67" s="128">
        <v>0.05</v>
      </c>
    </row>
    <row r="68" spans="1:54" s="79" customFormat="1" ht="14.1" customHeight="1" x14ac:dyDescent="0.2">
      <c r="A68" s="101">
        <f t="shared" si="5"/>
        <v>50</v>
      </c>
      <c r="B68" s="227">
        <f t="shared" si="6"/>
        <v>2029</v>
      </c>
      <c r="C68" s="232">
        <f>'Emisiones línea base (EB)'!C68</f>
        <v>0</v>
      </c>
      <c r="D68" s="94">
        <v>0.4718</v>
      </c>
      <c r="E68" s="95">
        <v>0.13850000000000001</v>
      </c>
      <c r="F68" s="95">
        <v>0.13949999999999999</v>
      </c>
      <c r="G68" s="95">
        <v>4.9500000000000002E-2</v>
      </c>
      <c r="H68" s="95">
        <v>2.86E-2</v>
      </c>
      <c r="I68" s="95">
        <v>5.6999999999999993E-3</v>
      </c>
      <c r="J68" s="95">
        <v>2.0199999999999999E-2</v>
      </c>
      <c r="K68" s="95">
        <v>0.10619999999999999</v>
      </c>
      <c r="L68" s="95">
        <v>0</v>
      </c>
      <c r="M68" s="95">
        <v>0</v>
      </c>
      <c r="N68" s="95">
        <v>4.0099999999999997E-2</v>
      </c>
      <c r="O68" s="222">
        <f t="shared" si="0"/>
        <v>1.0001</v>
      </c>
      <c r="P68" s="242">
        <f>'Emisiones línea base (EB)'!P68</f>
        <v>0</v>
      </c>
      <c r="Q68" s="248">
        <f>'Emisiones línea base (EB)'!Q68</f>
        <v>0</v>
      </c>
      <c r="R68" s="245">
        <f>'Emisiones línea base (EB)'!R68</f>
        <v>0</v>
      </c>
      <c r="S68" s="84">
        <f t="shared" si="1"/>
        <v>0</v>
      </c>
      <c r="T68" s="98">
        <f t="shared" si="2"/>
        <v>0.17471000000000003</v>
      </c>
      <c r="U68" s="98">
        <f t="shared" si="3"/>
        <v>0</v>
      </c>
      <c r="V68" s="84">
        <f t="shared" si="4"/>
        <v>0</v>
      </c>
      <c r="W68" s="128">
        <v>0.05</v>
      </c>
    </row>
    <row r="69" spans="1:54" s="79" customFormat="1" ht="14.1" customHeight="1" thickBot="1" x14ac:dyDescent="0.25">
      <c r="A69" s="189">
        <f t="shared" si="5"/>
        <v>51</v>
      </c>
      <c r="B69" s="229">
        <f t="shared" si="6"/>
        <v>2030</v>
      </c>
      <c r="C69" s="231">
        <f>'Emisiones línea base (EB)'!C69</f>
        <v>0</v>
      </c>
      <c r="D69" s="218">
        <v>0.4718</v>
      </c>
      <c r="E69" s="219">
        <v>0.13850000000000001</v>
      </c>
      <c r="F69" s="219">
        <v>0.13949999999999999</v>
      </c>
      <c r="G69" s="219">
        <v>4.9500000000000002E-2</v>
      </c>
      <c r="H69" s="219">
        <v>2.86E-2</v>
      </c>
      <c r="I69" s="219">
        <v>5.6999999999999993E-3</v>
      </c>
      <c r="J69" s="219">
        <v>2.0199999999999999E-2</v>
      </c>
      <c r="K69" s="219">
        <v>0.10619999999999999</v>
      </c>
      <c r="L69" s="219">
        <v>0</v>
      </c>
      <c r="M69" s="219">
        <v>0</v>
      </c>
      <c r="N69" s="219">
        <v>4.0099999999999997E-2</v>
      </c>
      <c r="O69" s="224">
        <f t="shared" si="0"/>
        <v>1.0001</v>
      </c>
      <c r="P69" s="243">
        <f>'Emisiones línea base (EB)'!P69</f>
        <v>0</v>
      </c>
      <c r="Q69" s="249">
        <f>'Emisiones línea base (EB)'!Q69</f>
        <v>0</v>
      </c>
      <c r="R69" s="246">
        <f>'Emisiones línea base (EB)'!R69</f>
        <v>0</v>
      </c>
      <c r="S69" s="195">
        <f t="shared" si="1"/>
        <v>0</v>
      </c>
      <c r="T69" s="196">
        <f t="shared" si="2"/>
        <v>0.17471000000000003</v>
      </c>
      <c r="U69" s="196">
        <f t="shared" si="3"/>
        <v>0</v>
      </c>
      <c r="V69" s="195">
        <f t="shared" si="4"/>
        <v>0</v>
      </c>
      <c r="W69" s="197">
        <v>0.05</v>
      </c>
    </row>
    <row r="70" spans="1:54" s="79" customFormat="1" ht="14.1" customHeight="1" x14ac:dyDescent="0.2">
      <c r="C70" s="80"/>
      <c r="D70" s="80"/>
      <c r="E70" s="81"/>
      <c r="F70" s="81"/>
      <c r="G70" s="81"/>
      <c r="H70" s="81"/>
      <c r="I70" s="81"/>
      <c r="J70" s="81"/>
      <c r="K70" s="81"/>
      <c r="L70" s="81"/>
      <c r="M70" s="81"/>
      <c r="N70" s="81"/>
      <c r="O70" s="81"/>
      <c r="P70" s="80"/>
      <c r="Q70" s="81"/>
      <c r="R70" s="81"/>
      <c r="S70" s="81"/>
    </row>
    <row r="71" spans="1:54" x14ac:dyDescent="0.2">
      <c r="A71" s="12"/>
      <c r="B71" s="12"/>
      <c r="C71" s="12"/>
      <c r="D71" s="12"/>
      <c r="E71" s="12"/>
      <c r="F71" s="12"/>
      <c r="G71" s="12"/>
      <c r="H71" s="12"/>
      <c r="I71" s="12"/>
      <c r="J71" s="12"/>
      <c r="K71" s="12"/>
      <c r="L71" s="12"/>
      <c r="M71" s="12"/>
      <c r="N71" s="12"/>
      <c r="O71" s="12"/>
      <c r="P71" s="12"/>
      <c r="Q71" s="12"/>
    </row>
    <row r="72" spans="1:54" ht="15.75" x14ac:dyDescent="0.25">
      <c r="A72" s="103" t="s">
        <v>86</v>
      </c>
      <c r="B72" s="103"/>
      <c r="C72" s="22"/>
      <c r="D72" s="22"/>
      <c r="E72" s="22"/>
      <c r="F72" s="23"/>
      <c r="G72" s="23"/>
      <c r="H72" s="22"/>
      <c r="I72" s="24"/>
      <c r="J72" s="22"/>
      <c r="K72" s="12"/>
      <c r="L72" s="12"/>
      <c r="M72" s="12"/>
      <c r="N72" s="12"/>
      <c r="O72" s="12"/>
      <c r="P72" s="12"/>
      <c r="Q72" s="12"/>
    </row>
    <row r="73" spans="1:54" ht="13.5" thickBot="1" x14ac:dyDescent="0.25">
      <c r="A73" s="12"/>
      <c r="B73" s="12"/>
      <c r="C73" s="22"/>
      <c r="D73" s="22"/>
      <c r="E73" s="22"/>
      <c r="F73" s="23"/>
      <c r="G73" s="23"/>
      <c r="H73" s="22"/>
      <c r="I73" s="24"/>
      <c r="J73" s="22"/>
      <c r="K73" s="12"/>
      <c r="L73" s="12"/>
      <c r="M73" s="12"/>
      <c r="N73" s="12"/>
      <c r="O73" s="12"/>
      <c r="P73" s="12"/>
      <c r="Q73" s="12"/>
    </row>
    <row r="74" spans="1:54" ht="26.25" thickBot="1" x14ac:dyDescent="0.25">
      <c r="A74" s="12"/>
      <c r="B74" s="12"/>
      <c r="C74" s="75">
        <v>1980</v>
      </c>
      <c r="D74" s="75">
        <v>1981</v>
      </c>
      <c r="E74" s="75">
        <v>1982</v>
      </c>
      <c r="F74" s="75">
        <v>1983</v>
      </c>
      <c r="G74" s="75">
        <v>1984</v>
      </c>
      <c r="H74" s="75">
        <v>1985</v>
      </c>
      <c r="I74" s="75">
        <v>1986</v>
      </c>
      <c r="J74" s="75">
        <v>1987</v>
      </c>
      <c r="K74" s="75">
        <v>1988</v>
      </c>
      <c r="L74" s="75">
        <v>1989</v>
      </c>
      <c r="M74" s="75">
        <v>1990</v>
      </c>
      <c r="N74" s="75">
        <v>1991</v>
      </c>
      <c r="O74" s="75">
        <v>1992</v>
      </c>
      <c r="P74" s="75">
        <v>1993</v>
      </c>
      <c r="Q74" s="75">
        <v>1994</v>
      </c>
      <c r="R74" s="75">
        <v>1995</v>
      </c>
      <c r="S74" s="75">
        <v>1996</v>
      </c>
      <c r="T74" s="75">
        <v>1997</v>
      </c>
      <c r="U74" s="75">
        <v>1998</v>
      </c>
      <c r="V74" s="75">
        <v>1999</v>
      </c>
      <c r="W74" s="75">
        <v>2000</v>
      </c>
      <c r="X74" s="75">
        <v>2001</v>
      </c>
      <c r="Y74" s="75">
        <v>2002</v>
      </c>
      <c r="Z74" s="75">
        <v>2003</v>
      </c>
      <c r="AA74" s="75">
        <v>2004</v>
      </c>
      <c r="AB74" s="75">
        <v>2005</v>
      </c>
      <c r="AC74" s="75">
        <v>2006</v>
      </c>
      <c r="AD74" s="75">
        <v>2007</v>
      </c>
      <c r="AE74" s="75">
        <v>2008</v>
      </c>
      <c r="AF74" s="75">
        <v>2009</v>
      </c>
      <c r="AG74" s="75">
        <v>2010</v>
      </c>
      <c r="AH74" s="75">
        <v>2011</v>
      </c>
      <c r="AI74" s="75">
        <v>2012</v>
      </c>
      <c r="AJ74" s="75">
        <v>2013</v>
      </c>
      <c r="AK74" s="75">
        <v>2014</v>
      </c>
      <c r="AL74" s="75">
        <v>2015</v>
      </c>
      <c r="AM74" s="75">
        <v>2016</v>
      </c>
      <c r="AN74" s="75">
        <v>2017</v>
      </c>
      <c r="AO74" s="75">
        <v>2018</v>
      </c>
      <c r="AP74" s="75">
        <v>2019</v>
      </c>
      <c r="AQ74" s="75">
        <v>2020</v>
      </c>
      <c r="AR74" s="75">
        <v>2021</v>
      </c>
      <c r="AS74" s="75">
        <v>2022</v>
      </c>
      <c r="AT74" s="75">
        <v>2023</v>
      </c>
      <c r="AU74" s="75">
        <v>2024</v>
      </c>
      <c r="AV74" s="75">
        <v>2025</v>
      </c>
      <c r="AW74" s="75">
        <v>2026</v>
      </c>
      <c r="AX74" s="75">
        <v>2027</v>
      </c>
      <c r="AY74" s="75">
        <v>2028</v>
      </c>
      <c r="AZ74" s="75">
        <v>2029</v>
      </c>
      <c r="BA74" s="75">
        <v>2030</v>
      </c>
      <c r="BB74" s="76" t="s">
        <v>82</v>
      </c>
    </row>
    <row r="75" spans="1:54" x14ac:dyDescent="0.2">
      <c r="A75" s="99">
        <v>1</v>
      </c>
      <c r="B75" s="99">
        <v>1980</v>
      </c>
      <c r="C75" s="109">
        <f t="shared" ref="C75:C121" si="7">V$19*(EXP(-W19*($A75-1))-EXP(-W19*($A75)))</f>
        <v>0</v>
      </c>
      <c r="D75" s="110"/>
      <c r="E75" s="110"/>
      <c r="F75" s="110"/>
      <c r="G75" s="110"/>
      <c r="H75" s="110"/>
      <c r="I75" s="124"/>
      <c r="J75" s="125"/>
      <c r="K75" s="110"/>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98"/>
      <c r="AX75" s="111"/>
      <c r="AY75" s="111"/>
      <c r="AZ75" s="111"/>
      <c r="BA75" s="112"/>
      <c r="BB75" s="113">
        <f t="shared" ref="BB75:BB121" si="8">SUM(C75:AW75)</f>
        <v>0</v>
      </c>
    </row>
    <row r="76" spans="1:54" x14ac:dyDescent="0.2">
      <c r="A76" s="100">
        <f t="shared" ref="A76:A125" si="9">A75+1</f>
        <v>2</v>
      </c>
      <c r="B76" s="100">
        <f t="shared" ref="B76:B125" si="10">B75+1</f>
        <v>1981</v>
      </c>
      <c r="C76" s="114">
        <f t="shared" si="7"/>
        <v>0</v>
      </c>
      <c r="D76" s="115">
        <f t="shared" ref="D76:D121" si="11">V$20*(EXP(-W20*($A75-1))-EXP(-W20*($A75)))</f>
        <v>0</v>
      </c>
      <c r="E76" s="115"/>
      <c r="F76" s="115"/>
      <c r="G76" s="115"/>
      <c r="H76" s="115"/>
      <c r="I76" s="115"/>
      <c r="J76" s="115"/>
      <c r="K76" s="115"/>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99"/>
      <c r="AX76" s="116"/>
      <c r="AY76" s="116"/>
      <c r="AZ76" s="116"/>
      <c r="BA76" s="117"/>
      <c r="BB76" s="118">
        <f t="shared" si="8"/>
        <v>0</v>
      </c>
    </row>
    <row r="77" spans="1:54" x14ac:dyDescent="0.2">
      <c r="A77" s="100">
        <f t="shared" si="9"/>
        <v>3</v>
      </c>
      <c r="B77" s="100">
        <f t="shared" si="10"/>
        <v>1982</v>
      </c>
      <c r="C77" s="114">
        <f t="shared" si="7"/>
        <v>0</v>
      </c>
      <c r="D77" s="115">
        <f t="shared" si="11"/>
        <v>0</v>
      </c>
      <c r="E77" s="115">
        <f t="shared" ref="E77:E121" si="12">V$21*(EXP(-W21*($A75-1))-EXP(-W21*($A75)))</f>
        <v>0</v>
      </c>
      <c r="F77" s="115"/>
      <c r="G77" s="115"/>
      <c r="H77" s="115"/>
      <c r="I77" s="115"/>
      <c r="J77" s="115"/>
      <c r="K77" s="115"/>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99"/>
      <c r="AX77" s="116"/>
      <c r="AY77" s="116"/>
      <c r="AZ77" s="116"/>
      <c r="BA77" s="117"/>
      <c r="BB77" s="118">
        <f t="shared" si="8"/>
        <v>0</v>
      </c>
    </row>
    <row r="78" spans="1:54" x14ac:dyDescent="0.2">
      <c r="A78" s="100">
        <f t="shared" si="9"/>
        <v>4</v>
      </c>
      <c r="B78" s="100">
        <f t="shared" si="10"/>
        <v>1983</v>
      </c>
      <c r="C78" s="114">
        <f t="shared" si="7"/>
        <v>0</v>
      </c>
      <c r="D78" s="115">
        <f t="shared" si="11"/>
        <v>0</v>
      </c>
      <c r="E78" s="115">
        <f t="shared" si="12"/>
        <v>0</v>
      </c>
      <c r="F78" s="115">
        <f t="shared" ref="F78:F121" si="13">V$22*(EXP(-W22*($A75-1))-EXP(-W22*($A75)))</f>
        <v>0</v>
      </c>
      <c r="G78" s="115"/>
      <c r="H78" s="115"/>
      <c r="I78" s="115"/>
      <c r="J78" s="115"/>
      <c r="K78" s="115"/>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99"/>
      <c r="AX78" s="116"/>
      <c r="AY78" s="116"/>
      <c r="AZ78" s="116"/>
      <c r="BA78" s="117"/>
      <c r="BB78" s="118">
        <f t="shared" si="8"/>
        <v>0</v>
      </c>
    </row>
    <row r="79" spans="1:54" x14ac:dyDescent="0.2">
      <c r="A79" s="100">
        <f t="shared" si="9"/>
        <v>5</v>
      </c>
      <c r="B79" s="100">
        <f t="shared" si="10"/>
        <v>1984</v>
      </c>
      <c r="C79" s="114">
        <f t="shared" si="7"/>
        <v>0</v>
      </c>
      <c r="D79" s="115">
        <f t="shared" si="11"/>
        <v>0</v>
      </c>
      <c r="E79" s="115">
        <f t="shared" si="12"/>
        <v>0</v>
      </c>
      <c r="F79" s="115">
        <f t="shared" si="13"/>
        <v>0</v>
      </c>
      <c r="G79" s="115">
        <f t="shared" ref="G79:G121" si="14">V$23*(EXP(-W23*($A75-1))-EXP(-W23*($A75)))</f>
        <v>0</v>
      </c>
      <c r="H79" s="115"/>
      <c r="I79" s="115"/>
      <c r="J79" s="115"/>
      <c r="K79" s="115"/>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99"/>
      <c r="AX79" s="116"/>
      <c r="AY79" s="116"/>
      <c r="AZ79" s="116"/>
      <c r="BA79" s="117"/>
      <c r="BB79" s="118">
        <f t="shared" si="8"/>
        <v>0</v>
      </c>
    </row>
    <row r="80" spans="1:54" x14ac:dyDescent="0.2">
      <c r="A80" s="100">
        <f t="shared" si="9"/>
        <v>6</v>
      </c>
      <c r="B80" s="100">
        <f t="shared" si="10"/>
        <v>1985</v>
      </c>
      <c r="C80" s="114">
        <f t="shared" si="7"/>
        <v>0</v>
      </c>
      <c r="D80" s="115">
        <f t="shared" si="11"/>
        <v>0</v>
      </c>
      <c r="E80" s="115">
        <f t="shared" si="12"/>
        <v>0</v>
      </c>
      <c r="F80" s="115">
        <f t="shared" si="13"/>
        <v>0</v>
      </c>
      <c r="G80" s="115">
        <f t="shared" si="14"/>
        <v>0</v>
      </c>
      <c r="H80" s="115">
        <f t="shared" ref="H80:H121" si="15">V$24*(EXP(-W24*($A75-1))-EXP(-W24*($A75)))</f>
        <v>0</v>
      </c>
      <c r="I80" s="115"/>
      <c r="J80" s="115"/>
      <c r="K80" s="115"/>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99"/>
      <c r="AX80" s="116"/>
      <c r="AY80" s="116"/>
      <c r="AZ80" s="116"/>
      <c r="BA80" s="117"/>
      <c r="BB80" s="118">
        <f t="shared" si="8"/>
        <v>0</v>
      </c>
    </row>
    <row r="81" spans="1:54" x14ac:dyDescent="0.2">
      <c r="A81" s="100">
        <f t="shared" si="9"/>
        <v>7</v>
      </c>
      <c r="B81" s="100">
        <f t="shared" si="10"/>
        <v>1986</v>
      </c>
      <c r="C81" s="114">
        <f t="shared" si="7"/>
        <v>0</v>
      </c>
      <c r="D81" s="115">
        <f t="shared" si="11"/>
        <v>0</v>
      </c>
      <c r="E81" s="115">
        <f t="shared" si="12"/>
        <v>0</v>
      </c>
      <c r="F81" s="115">
        <f t="shared" si="13"/>
        <v>0</v>
      </c>
      <c r="G81" s="115">
        <f t="shared" si="14"/>
        <v>0</v>
      </c>
      <c r="H81" s="115">
        <f t="shared" si="15"/>
        <v>0</v>
      </c>
      <c r="I81" s="115">
        <f t="shared" ref="I81:I121" si="16">V$25*(EXP(-W25*($A75-1))-EXP(-W25*($A75)))</f>
        <v>0</v>
      </c>
      <c r="J81" s="115"/>
      <c r="K81" s="115"/>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99"/>
      <c r="AX81" s="116"/>
      <c r="AY81" s="116"/>
      <c r="AZ81" s="116"/>
      <c r="BA81" s="117"/>
      <c r="BB81" s="118">
        <f t="shared" si="8"/>
        <v>0</v>
      </c>
    </row>
    <row r="82" spans="1:54" x14ac:dyDescent="0.2">
      <c r="A82" s="100">
        <f t="shared" si="9"/>
        <v>8</v>
      </c>
      <c r="B82" s="100">
        <f t="shared" si="10"/>
        <v>1987</v>
      </c>
      <c r="C82" s="114">
        <f t="shared" si="7"/>
        <v>0</v>
      </c>
      <c r="D82" s="115">
        <f t="shared" si="11"/>
        <v>0</v>
      </c>
      <c r="E82" s="115">
        <f t="shared" si="12"/>
        <v>0</v>
      </c>
      <c r="F82" s="115">
        <f t="shared" si="13"/>
        <v>0</v>
      </c>
      <c r="G82" s="115">
        <f t="shared" si="14"/>
        <v>0</v>
      </c>
      <c r="H82" s="115">
        <f t="shared" si="15"/>
        <v>0</v>
      </c>
      <c r="I82" s="115">
        <f t="shared" si="16"/>
        <v>0</v>
      </c>
      <c r="J82" s="115">
        <f t="shared" ref="J82:J121" si="17">V$26*(EXP(-W26*($A75-1))-EXP(-W26*($A75)))</f>
        <v>0</v>
      </c>
      <c r="K82" s="115"/>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99"/>
      <c r="AX82" s="116"/>
      <c r="AY82" s="116"/>
      <c r="AZ82" s="116"/>
      <c r="BA82" s="117"/>
      <c r="BB82" s="118">
        <f t="shared" si="8"/>
        <v>0</v>
      </c>
    </row>
    <row r="83" spans="1:54" x14ac:dyDescent="0.2">
      <c r="A83" s="100">
        <f t="shared" si="9"/>
        <v>9</v>
      </c>
      <c r="B83" s="100">
        <f t="shared" si="10"/>
        <v>1988</v>
      </c>
      <c r="C83" s="114">
        <f t="shared" si="7"/>
        <v>0</v>
      </c>
      <c r="D83" s="115">
        <f t="shared" si="11"/>
        <v>0</v>
      </c>
      <c r="E83" s="115">
        <f t="shared" si="12"/>
        <v>0</v>
      </c>
      <c r="F83" s="115">
        <f t="shared" si="13"/>
        <v>0</v>
      </c>
      <c r="G83" s="115">
        <f t="shared" si="14"/>
        <v>0</v>
      </c>
      <c r="H83" s="115">
        <f t="shared" si="15"/>
        <v>0</v>
      </c>
      <c r="I83" s="115">
        <f t="shared" si="16"/>
        <v>0</v>
      </c>
      <c r="J83" s="115">
        <f t="shared" si="17"/>
        <v>0</v>
      </c>
      <c r="K83" s="115">
        <f t="shared" ref="K83:K121" si="18">V$27*(EXP(-W27*($A75-1))-EXP(-W27*($A75)))</f>
        <v>0</v>
      </c>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99"/>
      <c r="AX83" s="116"/>
      <c r="AY83" s="116"/>
      <c r="AZ83" s="116"/>
      <c r="BA83" s="117"/>
      <c r="BB83" s="118">
        <f t="shared" si="8"/>
        <v>0</v>
      </c>
    </row>
    <row r="84" spans="1:54" x14ac:dyDescent="0.2">
      <c r="A84" s="100">
        <f t="shared" si="9"/>
        <v>10</v>
      </c>
      <c r="B84" s="100">
        <f t="shared" si="10"/>
        <v>1989</v>
      </c>
      <c r="C84" s="114">
        <f t="shared" si="7"/>
        <v>0</v>
      </c>
      <c r="D84" s="115">
        <f t="shared" si="11"/>
        <v>0</v>
      </c>
      <c r="E84" s="115">
        <f t="shared" si="12"/>
        <v>0</v>
      </c>
      <c r="F84" s="115">
        <f t="shared" si="13"/>
        <v>0</v>
      </c>
      <c r="G84" s="115">
        <f t="shared" si="14"/>
        <v>0</v>
      </c>
      <c r="H84" s="115">
        <f t="shared" si="15"/>
        <v>0</v>
      </c>
      <c r="I84" s="115">
        <f t="shared" si="16"/>
        <v>0</v>
      </c>
      <c r="J84" s="115">
        <f t="shared" si="17"/>
        <v>0</v>
      </c>
      <c r="K84" s="115">
        <f t="shared" si="18"/>
        <v>0</v>
      </c>
      <c r="L84" s="115">
        <f t="shared" ref="L84:L121" si="19">V$28*(EXP(-W28*($A75-1))-EXP(-W28*($A75)))</f>
        <v>0</v>
      </c>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99"/>
      <c r="AX84" s="116"/>
      <c r="AY84" s="116"/>
      <c r="AZ84" s="116"/>
      <c r="BA84" s="117"/>
      <c r="BB84" s="118">
        <f t="shared" si="8"/>
        <v>0</v>
      </c>
    </row>
    <row r="85" spans="1:54" x14ac:dyDescent="0.2">
      <c r="A85" s="100">
        <f t="shared" si="9"/>
        <v>11</v>
      </c>
      <c r="B85" s="100">
        <f t="shared" si="10"/>
        <v>1990</v>
      </c>
      <c r="C85" s="114">
        <f t="shared" si="7"/>
        <v>0</v>
      </c>
      <c r="D85" s="115">
        <f t="shared" si="11"/>
        <v>0</v>
      </c>
      <c r="E85" s="115">
        <f t="shared" si="12"/>
        <v>0</v>
      </c>
      <c r="F85" s="115">
        <f t="shared" si="13"/>
        <v>0</v>
      </c>
      <c r="G85" s="115">
        <f t="shared" si="14"/>
        <v>0</v>
      </c>
      <c r="H85" s="115">
        <f t="shared" si="15"/>
        <v>0</v>
      </c>
      <c r="I85" s="115">
        <f t="shared" si="16"/>
        <v>0</v>
      </c>
      <c r="J85" s="115">
        <f t="shared" si="17"/>
        <v>0</v>
      </c>
      <c r="K85" s="115">
        <f t="shared" si="18"/>
        <v>0</v>
      </c>
      <c r="L85" s="116">
        <f t="shared" si="19"/>
        <v>0</v>
      </c>
      <c r="M85" s="115">
        <f t="shared" ref="M85:M121" si="20">V$29*(EXP(-W29*($A75-1))-EXP(-W29*($A75)))</f>
        <v>0</v>
      </c>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99"/>
      <c r="AX85" s="116"/>
      <c r="AY85" s="116"/>
      <c r="AZ85" s="116"/>
      <c r="BA85" s="117"/>
      <c r="BB85" s="118">
        <f t="shared" si="8"/>
        <v>0</v>
      </c>
    </row>
    <row r="86" spans="1:54" x14ac:dyDescent="0.2">
      <c r="A86" s="100">
        <f t="shared" si="9"/>
        <v>12</v>
      </c>
      <c r="B86" s="100">
        <f t="shared" si="10"/>
        <v>1991</v>
      </c>
      <c r="C86" s="114">
        <f t="shared" si="7"/>
        <v>0</v>
      </c>
      <c r="D86" s="115">
        <f t="shared" si="11"/>
        <v>0</v>
      </c>
      <c r="E86" s="115">
        <f t="shared" si="12"/>
        <v>0</v>
      </c>
      <c r="F86" s="115">
        <f t="shared" si="13"/>
        <v>0</v>
      </c>
      <c r="G86" s="115">
        <f t="shared" si="14"/>
        <v>0</v>
      </c>
      <c r="H86" s="115">
        <f t="shared" si="15"/>
        <v>0</v>
      </c>
      <c r="I86" s="115">
        <f t="shared" si="16"/>
        <v>0</v>
      </c>
      <c r="J86" s="115">
        <f t="shared" si="17"/>
        <v>0</v>
      </c>
      <c r="K86" s="115">
        <f t="shared" si="18"/>
        <v>0</v>
      </c>
      <c r="L86" s="116">
        <f t="shared" si="19"/>
        <v>0</v>
      </c>
      <c r="M86" s="116">
        <f t="shared" si="20"/>
        <v>0</v>
      </c>
      <c r="N86" s="115">
        <f t="shared" ref="N86:N121" si="21">V$30*(EXP(-W30*($A75-1))-EXP(-W30*($A75)))</f>
        <v>0</v>
      </c>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99"/>
      <c r="AX86" s="116"/>
      <c r="AY86" s="116"/>
      <c r="AZ86" s="116"/>
      <c r="BA86" s="117"/>
      <c r="BB86" s="118">
        <f t="shared" si="8"/>
        <v>0</v>
      </c>
    </row>
    <row r="87" spans="1:54" x14ac:dyDescent="0.2">
      <c r="A87" s="100">
        <f t="shared" si="9"/>
        <v>13</v>
      </c>
      <c r="B87" s="100">
        <f t="shared" si="10"/>
        <v>1992</v>
      </c>
      <c r="C87" s="114">
        <f t="shared" si="7"/>
        <v>0</v>
      </c>
      <c r="D87" s="115">
        <f t="shared" si="11"/>
        <v>0</v>
      </c>
      <c r="E87" s="115">
        <f t="shared" si="12"/>
        <v>0</v>
      </c>
      <c r="F87" s="115">
        <f t="shared" si="13"/>
        <v>0</v>
      </c>
      <c r="G87" s="115">
        <f t="shared" si="14"/>
        <v>0</v>
      </c>
      <c r="H87" s="115">
        <f t="shared" si="15"/>
        <v>0</v>
      </c>
      <c r="I87" s="115">
        <f t="shared" si="16"/>
        <v>0</v>
      </c>
      <c r="J87" s="115">
        <f t="shared" si="17"/>
        <v>0</v>
      </c>
      <c r="K87" s="115">
        <f t="shared" si="18"/>
        <v>0</v>
      </c>
      <c r="L87" s="116">
        <f t="shared" si="19"/>
        <v>0</v>
      </c>
      <c r="M87" s="116">
        <f t="shared" si="20"/>
        <v>0</v>
      </c>
      <c r="N87" s="116">
        <f t="shared" si="21"/>
        <v>0</v>
      </c>
      <c r="O87" s="115">
        <f t="shared" ref="O87:O121" si="22">V$31*(EXP(-W31*($A75-1))-EXP(-W31*($A75)))</f>
        <v>0</v>
      </c>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99"/>
      <c r="AX87" s="116"/>
      <c r="AY87" s="116"/>
      <c r="AZ87" s="116"/>
      <c r="BA87" s="117"/>
      <c r="BB87" s="118">
        <f t="shared" si="8"/>
        <v>0</v>
      </c>
    </row>
    <row r="88" spans="1:54" x14ac:dyDescent="0.2">
      <c r="A88" s="100">
        <f t="shared" si="9"/>
        <v>14</v>
      </c>
      <c r="B88" s="100">
        <f t="shared" si="10"/>
        <v>1993</v>
      </c>
      <c r="C88" s="114">
        <f t="shared" si="7"/>
        <v>0</v>
      </c>
      <c r="D88" s="115">
        <f t="shared" si="11"/>
        <v>0</v>
      </c>
      <c r="E88" s="115">
        <f t="shared" si="12"/>
        <v>0</v>
      </c>
      <c r="F88" s="115">
        <f t="shared" si="13"/>
        <v>0</v>
      </c>
      <c r="G88" s="115">
        <f t="shared" si="14"/>
        <v>0</v>
      </c>
      <c r="H88" s="115">
        <f t="shared" si="15"/>
        <v>0</v>
      </c>
      <c r="I88" s="115">
        <f t="shared" si="16"/>
        <v>0</v>
      </c>
      <c r="J88" s="115">
        <f t="shared" si="17"/>
        <v>0</v>
      </c>
      <c r="K88" s="115">
        <f t="shared" si="18"/>
        <v>0</v>
      </c>
      <c r="L88" s="116">
        <f t="shared" si="19"/>
        <v>0</v>
      </c>
      <c r="M88" s="116">
        <f t="shared" si="20"/>
        <v>0</v>
      </c>
      <c r="N88" s="116">
        <f t="shared" si="21"/>
        <v>0</v>
      </c>
      <c r="O88" s="116">
        <f t="shared" si="22"/>
        <v>0</v>
      </c>
      <c r="P88" s="115">
        <f t="shared" ref="P88:P121" si="23">V$32*(EXP(-W32*($A75-1))-EXP(-W32*($A75)))</f>
        <v>0</v>
      </c>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99"/>
      <c r="AX88" s="116"/>
      <c r="AY88" s="116"/>
      <c r="AZ88" s="116"/>
      <c r="BA88" s="117"/>
      <c r="BB88" s="118">
        <f t="shared" si="8"/>
        <v>0</v>
      </c>
    </row>
    <row r="89" spans="1:54" x14ac:dyDescent="0.2">
      <c r="A89" s="100">
        <f t="shared" si="9"/>
        <v>15</v>
      </c>
      <c r="B89" s="100">
        <f t="shared" si="10"/>
        <v>1994</v>
      </c>
      <c r="C89" s="114">
        <f t="shared" si="7"/>
        <v>0</v>
      </c>
      <c r="D89" s="115">
        <f t="shared" si="11"/>
        <v>0</v>
      </c>
      <c r="E89" s="115">
        <f t="shared" si="12"/>
        <v>0</v>
      </c>
      <c r="F89" s="115">
        <f t="shared" si="13"/>
        <v>0</v>
      </c>
      <c r="G89" s="115">
        <f t="shared" si="14"/>
        <v>0</v>
      </c>
      <c r="H89" s="115">
        <f t="shared" si="15"/>
        <v>0</v>
      </c>
      <c r="I89" s="115">
        <f t="shared" si="16"/>
        <v>0</v>
      </c>
      <c r="J89" s="115">
        <f t="shared" si="17"/>
        <v>0</v>
      </c>
      <c r="K89" s="115">
        <f t="shared" si="18"/>
        <v>0</v>
      </c>
      <c r="L89" s="116">
        <f t="shared" si="19"/>
        <v>0</v>
      </c>
      <c r="M89" s="116">
        <f t="shared" si="20"/>
        <v>0</v>
      </c>
      <c r="N89" s="116">
        <f t="shared" si="21"/>
        <v>0</v>
      </c>
      <c r="O89" s="116">
        <f t="shared" si="22"/>
        <v>0</v>
      </c>
      <c r="P89" s="116">
        <f t="shared" si="23"/>
        <v>0</v>
      </c>
      <c r="Q89" s="115">
        <f t="shared" ref="Q89:Q121" si="24">V$33*(EXP(-W33*($A75-1))-EXP(-W33*($A75)))</f>
        <v>0</v>
      </c>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99"/>
      <c r="AX89" s="116"/>
      <c r="AY89" s="116"/>
      <c r="AZ89" s="116"/>
      <c r="BA89" s="117"/>
      <c r="BB89" s="118">
        <f t="shared" si="8"/>
        <v>0</v>
      </c>
    </row>
    <row r="90" spans="1:54" x14ac:dyDescent="0.2">
      <c r="A90" s="100">
        <f t="shared" si="9"/>
        <v>16</v>
      </c>
      <c r="B90" s="100">
        <f t="shared" si="10"/>
        <v>1995</v>
      </c>
      <c r="C90" s="114">
        <f t="shared" si="7"/>
        <v>0</v>
      </c>
      <c r="D90" s="115">
        <f t="shared" si="11"/>
        <v>0</v>
      </c>
      <c r="E90" s="115">
        <f t="shared" si="12"/>
        <v>0</v>
      </c>
      <c r="F90" s="115">
        <f t="shared" si="13"/>
        <v>0</v>
      </c>
      <c r="G90" s="115">
        <f t="shared" si="14"/>
        <v>0</v>
      </c>
      <c r="H90" s="115">
        <f t="shared" si="15"/>
        <v>0</v>
      </c>
      <c r="I90" s="115">
        <f t="shared" si="16"/>
        <v>0</v>
      </c>
      <c r="J90" s="115">
        <f t="shared" si="17"/>
        <v>0</v>
      </c>
      <c r="K90" s="115">
        <f t="shared" si="18"/>
        <v>0</v>
      </c>
      <c r="L90" s="116">
        <f t="shared" si="19"/>
        <v>0</v>
      </c>
      <c r="M90" s="116">
        <f t="shared" si="20"/>
        <v>0</v>
      </c>
      <c r="N90" s="116">
        <f t="shared" si="21"/>
        <v>0</v>
      </c>
      <c r="O90" s="116">
        <f t="shared" si="22"/>
        <v>0</v>
      </c>
      <c r="P90" s="116">
        <f t="shared" si="23"/>
        <v>0</v>
      </c>
      <c r="Q90" s="116">
        <f t="shared" si="24"/>
        <v>0</v>
      </c>
      <c r="R90" s="115">
        <f t="shared" ref="R90:R121" si="25">V$34*(EXP(-W34*($A75-1))-EXP(-W34*($A75)))</f>
        <v>0</v>
      </c>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99"/>
      <c r="AX90" s="116"/>
      <c r="AY90" s="116"/>
      <c r="AZ90" s="116"/>
      <c r="BA90" s="117"/>
      <c r="BB90" s="118">
        <f t="shared" si="8"/>
        <v>0</v>
      </c>
    </row>
    <row r="91" spans="1:54" x14ac:dyDescent="0.2">
      <c r="A91" s="100">
        <f t="shared" si="9"/>
        <v>17</v>
      </c>
      <c r="B91" s="100">
        <f t="shared" si="10"/>
        <v>1996</v>
      </c>
      <c r="C91" s="114">
        <f t="shared" si="7"/>
        <v>0</v>
      </c>
      <c r="D91" s="115">
        <f t="shared" si="11"/>
        <v>0</v>
      </c>
      <c r="E91" s="115">
        <f t="shared" si="12"/>
        <v>0</v>
      </c>
      <c r="F91" s="115">
        <f t="shared" si="13"/>
        <v>0</v>
      </c>
      <c r="G91" s="115">
        <f t="shared" si="14"/>
        <v>0</v>
      </c>
      <c r="H91" s="115">
        <f t="shared" si="15"/>
        <v>0</v>
      </c>
      <c r="I91" s="115">
        <f t="shared" si="16"/>
        <v>0</v>
      </c>
      <c r="J91" s="115">
        <f t="shared" si="17"/>
        <v>0</v>
      </c>
      <c r="K91" s="115">
        <f t="shared" si="18"/>
        <v>0</v>
      </c>
      <c r="L91" s="116">
        <f t="shared" si="19"/>
        <v>0</v>
      </c>
      <c r="M91" s="116">
        <f t="shared" si="20"/>
        <v>0</v>
      </c>
      <c r="N91" s="116">
        <f t="shared" si="21"/>
        <v>0</v>
      </c>
      <c r="O91" s="116">
        <f t="shared" si="22"/>
        <v>0</v>
      </c>
      <c r="P91" s="116">
        <f t="shared" si="23"/>
        <v>0</v>
      </c>
      <c r="Q91" s="116">
        <f t="shared" si="24"/>
        <v>0</v>
      </c>
      <c r="R91" s="116">
        <f t="shared" si="25"/>
        <v>0</v>
      </c>
      <c r="S91" s="115">
        <f t="shared" ref="S91:S121" si="26">V$35*(EXP(-W35*($A75-1))-EXP(-W35*($A75)))</f>
        <v>0</v>
      </c>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99"/>
      <c r="AX91" s="116"/>
      <c r="AY91" s="116"/>
      <c r="AZ91" s="116"/>
      <c r="BA91" s="117"/>
      <c r="BB91" s="118">
        <f t="shared" si="8"/>
        <v>0</v>
      </c>
    </row>
    <row r="92" spans="1:54" x14ac:dyDescent="0.2">
      <c r="A92" s="100">
        <f t="shared" si="9"/>
        <v>18</v>
      </c>
      <c r="B92" s="100">
        <f t="shared" si="10"/>
        <v>1997</v>
      </c>
      <c r="C92" s="114">
        <f t="shared" si="7"/>
        <v>0</v>
      </c>
      <c r="D92" s="115">
        <f t="shared" si="11"/>
        <v>0</v>
      </c>
      <c r="E92" s="115">
        <f t="shared" si="12"/>
        <v>0</v>
      </c>
      <c r="F92" s="115">
        <f t="shared" si="13"/>
        <v>0</v>
      </c>
      <c r="G92" s="115">
        <f t="shared" si="14"/>
        <v>0</v>
      </c>
      <c r="H92" s="115">
        <f t="shared" si="15"/>
        <v>0</v>
      </c>
      <c r="I92" s="115">
        <f t="shared" si="16"/>
        <v>0</v>
      </c>
      <c r="J92" s="115">
        <f t="shared" si="17"/>
        <v>0</v>
      </c>
      <c r="K92" s="115">
        <f t="shared" si="18"/>
        <v>0</v>
      </c>
      <c r="L92" s="116">
        <f t="shared" si="19"/>
        <v>0</v>
      </c>
      <c r="M92" s="116">
        <f t="shared" si="20"/>
        <v>0</v>
      </c>
      <c r="N92" s="116">
        <f t="shared" si="21"/>
        <v>0</v>
      </c>
      <c r="O92" s="116">
        <f t="shared" si="22"/>
        <v>0</v>
      </c>
      <c r="P92" s="116">
        <f t="shared" si="23"/>
        <v>0</v>
      </c>
      <c r="Q92" s="116">
        <f t="shared" si="24"/>
        <v>0</v>
      </c>
      <c r="R92" s="116">
        <f t="shared" si="25"/>
        <v>0</v>
      </c>
      <c r="S92" s="116">
        <f t="shared" si="26"/>
        <v>0</v>
      </c>
      <c r="T92" s="115">
        <f t="shared" ref="T92:T121" si="27">V$36*(EXP(-W36*($A75-1))-EXP(-W36*($A75)))</f>
        <v>0</v>
      </c>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99"/>
      <c r="AX92" s="116"/>
      <c r="AY92" s="116"/>
      <c r="AZ92" s="116"/>
      <c r="BA92" s="117"/>
      <c r="BB92" s="118">
        <f t="shared" si="8"/>
        <v>0</v>
      </c>
    </row>
    <row r="93" spans="1:54" x14ac:dyDescent="0.2">
      <c r="A93" s="100">
        <f t="shared" si="9"/>
        <v>19</v>
      </c>
      <c r="B93" s="100">
        <f t="shared" si="10"/>
        <v>1998</v>
      </c>
      <c r="C93" s="114">
        <f t="shared" si="7"/>
        <v>0</v>
      </c>
      <c r="D93" s="115">
        <f t="shared" si="11"/>
        <v>0</v>
      </c>
      <c r="E93" s="115">
        <f t="shared" si="12"/>
        <v>0</v>
      </c>
      <c r="F93" s="115">
        <f t="shared" si="13"/>
        <v>0</v>
      </c>
      <c r="G93" s="115">
        <f t="shared" si="14"/>
        <v>0</v>
      </c>
      <c r="H93" s="115">
        <f t="shared" si="15"/>
        <v>0</v>
      </c>
      <c r="I93" s="115">
        <f t="shared" si="16"/>
        <v>0</v>
      </c>
      <c r="J93" s="115">
        <f t="shared" si="17"/>
        <v>0</v>
      </c>
      <c r="K93" s="115">
        <f t="shared" si="18"/>
        <v>0</v>
      </c>
      <c r="L93" s="116">
        <f t="shared" si="19"/>
        <v>0</v>
      </c>
      <c r="M93" s="116">
        <f t="shared" si="20"/>
        <v>0</v>
      </c>
      <c r="N93" s="116">
        <f t="shared" si="21"/>
        <v>0</v>
      </c>
      <c r="O93" s="116">
        <f t="shared" si="22"/>
        <v>0</v>
      </c>
      <c r="P93" s="116">
        <f t="shared" si="23"/>
        <v>0</v>
      </c>
      <c r="Q93" s="116">
        <f t="shared" si="24"/>
        <v>0</v>
      </c>
      <c r="R93" s="116">
        <f t="shared" si="25"/>
        <v>0</v>
      </c>
      <c r="S93" s="116">
        <f t="shared" si="26"/>
        <v>0</v>
      </c>
      <c r="T93" s="116">
        <f t="shared" si="27"/>
        <v>0</v>
      </c>
      <c r="U93" s="115">
        <f t="shared" ref="U93:U121" si="28">V$37*(EXP(-W37*($A75-1))-EXP(-W37*($A75)))</f>
        <v>0</v>
      </c>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99"/>
      <c r="AX93" s="116"/>
      <c r="AY93" s="116"/>
      <c r="AZ93" s="116"/>
      <c r="BA93" s="117"/>
      <c r="BB93" s="118">
        <f t="shared" si="8"/>
        <v>0</v>
      </c>
    </row>
    <row r="94" spans="1:54" x14ac:dyDescent="0.2">
      <c r="A94" s="100">
        <f t="shared" si="9"/>
        <v>20</v>
      </c>
      <c r="B94" s="100">
        <f t="shared" si="10"/>
        <v>1999</v>
      </c>
      <c r="C94" s="114">
        <f t="shared" si="7"/>
        <v>0</v>
      </c>
      <c r="D94" s="115">
        <f t="shared" si="11"/>
        <v>0</v>
      </c>
      <c r="E94" s="115">
        <f t="shared" si="12"/>
        <v>0</v>
      </c>
      <c r="F94" s="115">
        <f t="shared" si="13"/>
        <v>0</v>
      </c>
      <c r="G94" s="115">
        <f t="shared" si="14"/>
        <v>0</v>
      </c>
      <c r="H94" s="115">
        <f t="shared" si="15"/>
        <v>0</v>
      </c>
      <c r="I94" s="115">
        <f t="shared" si="16"/>
        <v>0</v>
      </c>
      <c r="J94" s="115">
        <f t="shared" si="17"/>
        <v>0</v>
      </c>
      <c r="K94" s="115">
        <f t="shared" si="18"/>
        <v>0</v>
      </c>
      <c r="L94" s="116">
        <f t="shared" si="19"/>
        <v>0</v>
      </c>
      <c r="M94" s="116">
        <f t="shared" si="20"/>
        <v>0</v>
      </c>
      <c r="N94" s="116">
        <f t="shared" si="21"/>
        <v>0</v>
      </c>
      <c r="O94" s="116">
        <f t="shared" si="22"/>
        <v>0</v>
      </c>
      <c r="P94" s="116">
        <f t="shared" si="23"/>
        <v>0</v>
      </c>
      <c r="Q94" s="116">
        <f t="shared" si="24"/>
        <v>0</v>
      </c>
      <c r="R94" s="116">
        <f t="shared" si="25"/>
        <v>0</v>
      </c>
      <c r="S94" s="116">
        <f t="shared" si="26"/>
        <v>0</v>
      </c>
      <c r="T94" s="116">
        <f t="shared" si="27"/>
        <v>0</v>
      </c>
      <c r="U94" s="116">
        <f t="shared" si="28"/>
        <v>0</v>
      </c>
      <c r="V94" s="115">
        <f t="shared" ref="V94:V121" si="29">V$38*(EXP(-W38*($A75-1))-EXP(-W38*($A75)))</f>
        <v>0</v>
      </c>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99"/>
      <c r="AX94" s="116"/>
      <c r="AY94" s="116"/>
      <c r="AZ94" s="116"/>
      <c r="BA94" s="117"/>
      <c r="BB94" s="118">
        <f t="shared" si="8"/>
        <v>0</v>
      </c>
    </row>
    <row r="95" spans="1:54" x14ac:dyDescent="0.2">
      <c r="A95" s="100">
        <f t="shared" si="9"/>
        <v>21</v>
      </c>
      <c r="B95" s="100">
        <f t="shared" si="10"/>
        <v>2000</v>
      </c>
      <c r="C95" s="114">
        <f t="shared" si="7"/>
        <v>0</v>
      </c>
      <c r="D95" s="115">
        <f t="shared" si="11"/>
        <v>0</v>
      </c>
      <c r="E95" s="115">
        <f t="shared" si="12"/>
        <v>0</v>
      </c>
      <c r="F95" s="115">
        <f t="shared" si="13"/>
        <v>0</v>
      </c>
      <c r="G95" s="115">
        <f t="shared" si="14"/>
        <v>0</v>
      </c>
      <c r="H95" s="115">
        <f t="shared" si="15"/>
        <v>0</v>
      </c>
      <c r="I95" s="115">
        <f t="shared" si="16"/>
        <v>0</v>
      </c>
      <c r="J95" s="115">
        <f t="shared" si="17"/>
        <v>0</v>
      </c>
      <c r="K95" s="115">
        <f t="shared" si="18"/>
        <v>0</v>
      </c>
      <c r="L95" s="116">
        <f t="shared" si="19"/>
        <v>0</v>
      </c>
      <c r="M95" s="116">
        <f t="shared" si="20"/>
        <v>0</v>
      </c>
      <c r="N95" s="116">
        <f t="shared" si="21"/>
        <v>0</v>
      </c>
      <c r="O95" s="116">
        <f t="shared" si="22"/>
        <v>0</v>
      </c>
      <c r="P95" s="116">
        <f t="shared" si="23"/>
        <v>0</v>
      </c>
      <c r="Q95" s="116">
        <f t="shared" si="24"/>
        <v>0</v>
      </c>
      <c r="R95" s="116">
        <f t="shared" si="25"/>
        <v>0</v>
      </c>
      <c r="S95" s="116">
        <f t="shared" si="26"/>
        <v>0</v>
      </c>
      <c r="T95" s="116">
        <f t="shared" si="27"/>
        <v>0</v>
      </c>
      <c r="U95" s="116">
        <f t="shared" si="28"/>
        <v>0</v>
      </c>
      <c r="V95" s="116">
        <f t="shared" si="29"/>
        <v>0</v>
      </c>
      <c r="W95" s="115">
        <f t="shared" ref="W95:W121" si="30">V$39*(EXP(-W39*($A75-1))-EXP(-W39*($A75)))</f>
        <v>0</v>
      </c>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99"/>
      <c r="AX95" s="116"/>
      <c r="AY95" s="116"/>
      <c r="AZ95" s="116"/>
      <c r="BA95" s="117"/>
      <c r="BB95" s="118">
        <f t="shared" si="8"/>
        <v>0</v>
      </c>
    </row>
    <row r="96" spans="1:54" x14ac:dyDescent="0.2">
      <c r="A96" s="100">
        <f t="shared" si="9"/>
        <v>22</v>
      </c>
      <c r="B96" s="100">
        <f t="shared" si="10"/>
        <v>2001</v>
      </c>
      <c r="C96" s="114">
        <f t="shared" si="7"/>
        <v>0</v>
      </c>
      <c r="D96" s="115">
        <f t="shared" si="11"/>
        <v>0</v>
      </c>
      <c r="E96" s="115">
        <f t="shared" si="12"/>
        <v>0</v>
      </c>
      <c r="F96" s="115">
        <f t="shared" si="13"/>
        <v>0</v>
      </c>
      <c r="G96" s="115">
        <f t="shared" si="14"/>
        <v>0</v>
      </c>
      <c r="H96" s="115">
        <f t="shared" si="15"/>
        <v>0</v>
      </c>
      <c r="I96" s="115">
        <f t="shared" si="16"/>
        <v>0</v>
      </c>
      <c r="J96" s="115">
        <f t="shared" si="17"/>
        <v>0</v>
      </c>
      <c r="K96" s="115">
        <f t="shared" si="18"/>
        <v>0</v>
      </c>
      <c r="L96" s="116">
        <f t="shared" si="19"/>
        <v>0</v>
      </c>
      <c r="M96" s="116">
        <f t="shared" si="20"/>
        <v>0</v>
      </c>
      <c r="N96" s="116">
        <f t="shared" si="21"/>
        <v>0</v>
      </c>
      <c r="O96" s="116">
        <f t="shared" si="22"/>
        <v>0</v>
      </c>
      <c r="P96" s="116">
        <f t="shared" si="23"/>
        <v>0</v>
      </c>
      <c r="Q96" s="116">
        <f t="shared" si="24"/>
        <v>0</v>
      </c>
      <c r="R96" s="116">
        <f t="shared" si="25"/>
        <v>0</v>
      </c>
      <c r="S96" s="116">
        <f t="shared" si="26"/>
        <v>0</v>
      </c>
      <c r="T96" s="116">
        <f t="shared" si="27"/>
        <v>0</v>
      </c>
      <c r="U96" s="116">
        <f t="shared" si="28"/>
        <v>0</v>
      </c>
      <c r="V96" s="116">
        <f t="shared" si="29"/>
        <v>0</v>
      </c>
      <c r="W96" s="116">
        <f t="shared" si="30"/>
        <v>0</v>
      </c>
      <c r="X96" s="115">
        <f t="shared" ref="X96:X121" si="31">V$40*(EXP(-W40*($A75-1))-EXP(-W40*($A75)))</f>
        <v>0</v>
      </c>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99"/>
      <c r="AX96" s="116"/>
      <c r="AY96" s="116"/>
      <c r="AZ96" s="116"/>
      <c r="BA96" s="117"/>
      <c r="BB96" s="118">
        <f t="shared" si="8"/>
        <v>0</v>
      </c>
    </row>
    <row r="97" spans="1:54" x14ac:dyDescent="0.2">
      <c r="A97" s="100">
        <f t="shared" si="9"/>
        <v>23</v>
      </c>
      <c r="B97" s="100">
        <f t="shared" si="10"/>
        <v>2002</v>
      </c>
      <c r="C97" s="114">
        <f t="shared" si="7"/>
        <v>0</v>
      </c>
      <c r="D97" s="115">
        <f t="shared" si="11"/>
        <v>0</v>
      </c>
      <c r="E97" s="115">
        <f t="shared" si="12"/>
        <v>0</v>
      </c>
      <c r="F97" s="115">
        <f t="shared" si="13"/>
        <v>0</v>
      </c>
      <c r="G97" s="115">
        <f t="shared" si="14"/>
        <v>0</v>
      </c>
      <c r="H97" s="115">
        <f t="shared" si="15"/>
        <v>0</v>
      </c>
      <c r="I97" s="115">
        <f t="shared" si="16"/>
        <v>0</v>
      </c>
      <c r="J97" s="115">
        <f t="shared" si="17"/>
        <v>0</v>
      </c>
      <c r="K97" s="115">
        <f t="shared" si="18"/>
        <v>0</v>
      </c>
      <c r="L97" s="116">
        <f t="shared" si="19"/>
        <v>0</v>
      </c>
      <c r="M97" s="116">
        <f t="shared" si="20"/>
        <v>0</v>
      </c>
      <c r="N97" s="116">
        <f t="shared" si="21"/>
        <v>0</v>
      </c>
      <c r="O97" s="116">
        <f t="shared" si="22"/>
        <v>0</v>
      </c>
      <c r="P97" s="116">
        <f t="shared" si="23"/>
        <v>0</v>
      </c>
      <c r="Q97" s="116">
        <f t="shared" si="24"/>
        <v>0</v>
      </c>
      <c r="R97" s="116">
        <f t="shared" si="25"/>
        <v>0</v>
      </c>
      <c r="S97" s="116">
        <f t="shared" si="26"/>
        <v>0</v>
      </c>
      <c r="T97" s="116">
        <f t="shared" si="27"/>
        <v>0</v>
      </c>
      <c r="U97" s="116">
        <f t="shared" si="28"/>
        <v>0</v>
      </c>
      <c r="V97" s="116">
        <f t="shared" si="29"/>
        <v>0</v>
      </c>
      <c r="W97" s="116">
        <f t="shared" si="30"/>
        <v>0</v>
      </c>
      <c r="X97" s="116">
        <f t="shared" si="31"/>
        <v>0</v>
      </c>
      <c r="Y97" s="115">
        <f t="shared" ref="Y97:Y121" si="32">V$41*(EXP(-W41*($A75-1))-EXP(-W41*($A75)))</f>
        <v>0</v>
      </c>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99"/>
      <c r="AX97" s="116"/>
      <c r="AY97" s="116"/>
      <c r="AZ97" s="116"/>
      <c r="BA97" s="117"/>
      <c r="BB97" s="118">
        <f t="shared" si="8"/>
        <v>0</v>
      </c>
    </row>
    <row r="98" spans="1:54" x14ac:dyDescent="0.2">
      <c r="A98" s="100">
        <f t="shared" si="9"/>
        <v>24</v>
      </c>
      <c r="B98" s="100">
        <f t="shared" si="10"/>
        <v>2003</v>
      </c>
      <c r="C98" s="114">
        <f t="shared" si="7"/>
        <v>0</v>
      </c>
      <c r="D98" s="115">
        <f t="shared" si="11"/>
        <v>0</v>
      </c>
      <c r="E98" s="115">
        <f t="shared" si="12"/>
        <v>0</v>
      </c>
      <c r="F98" s="115">
        <f t="shared" si="13"/>
        <v>0</v>
      </c>
      <c r="G98" s="115">
        <f t="shared" si="14"/>
        <v>0</v>
      </c>
      <c r="H98" s="115">
        <f t="shared" si="15"/>
        <v>0</v>
      </c>
      <c r="I98" s="115">
        <f t="shared" si="16"/>
        <v>0</v>
      </c>
      <c r="J98" s="115">
        <f t="shared" si="17"/>
        <v>0</v>
      </c>
      <c r="K98" s="115">
        <f t="shared" si="18"/>
        <v>0</v>
      </c>
      <c r="L98" s="116">
        <f t="shared" si="19"/>
        <v>0</v>
      </c>
      <c r="M98" s="116">
        <f t="shared" si="20"/>
        <v>0</v>
      </c>
      <c r="N98" s="116">
        <f t="shared" si="21"/>
        <v>0</v>
      </c>
      <c r="O98" s="116">
        <f t="shared" si="22"/>
        <v>0</v>
      </c>
      <c r="P98" s="116">
        <f t="shared" si="23"/>
        <v>0</v>
      </c>
      <c r="Q98" s="116">
        <f t="shared" si="24"/>
        <v>0</v>
      </c>
      <c r="R98" s="116">
        <f t="shared" si="25"/>
        <v>0</v>
      </c>
      <c r="S98" s="116">
        <f t="shared" si="26"/>
        <v>0</v>
      </c>
      <c r="T98" s="116">
        <f t="shared" si="27"/>
        <v>0</v>
      </c>
      <c r="U98" s="116">
        <f t="shared" si="28"/>
        <v>0</v>
      </c>
      <c r="V98" s="116">
        <f t="shared" si="29"/>
        <v>0</v>
      </c>
      <c r="W98" s="116">
        <f t="shared" si="30"/>
        <v>0</v>
      </c>
      <c r="X98" s="116">
        <f t="shared" si="31"/>
        <v>0</v>
      </c>
      <c r="Y98" s="116">
        <f t="shared" si="32"/>
        <v>0</v>
      </c>
      <c r="Z98" s="115">
        <f t="shared" ref="Z98:Z121" si="33">V$42*(EXP(-W42*($A75-1))-EXP(-W42*($A75)))</f>
        <v>0</v>
      </c>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99"/>
      <c r="AX98" s="116"/>
      <c r="AY98" s="116"/>
      <c r="AZ98" s="116"/>
      <c r="BA98" s="117"/>
      <c r="BB98" s="118">
        <f t="shared" si="8"/>
        <v>0</v>
      </c>
    </row>
    <row r="99" spans="1:54" x14ac:dyDescent="0.2">
      <c r="A99" s="100">
        <f t="shared" si="9"/>
        <v>25</v>
      </c>
      <c r="B99" s="100">
        <f t="shared" si="10"/>
        <v>2004</v>
      </c>
      <c r="C99" s="114">
        <f t="shared" si="7"/>
        <v>0</v>
      </c>
      <c r="D99" s="115">
        <f t="shared" si="11"/>
        <v>0</v>
      </c>
      <c r="E99" s="115">
        <f t="shared" si="12"/>
        <v>0</v>
      </c>
      <c r="F99" s="115">
        <f t="shared" si="13"/>
        <v>0</v>
      </c>
      <c r="G99" s="115">
        <f t="shared" si="14"/>
        <v>0</v>
      </c>
      <c r="H99" s="115">
        <f t="shared" si="15"/>
        <v>0</v>
      </c>
      <c r="I99" s="115">
        <f t="shared" si="16"/>
        <v>0</v>
      </c>
      <c r="J99" s="115">
        <f t="shared" si="17"/>
        <v>0</v>
      </c>
      <c r="K99" s="115">
        <f t="shared" si="18"/>
        <v>0</v>
      </c>
      <c r="L99" s="116">
        <f t="shared" si="19"/>
        <v>0</v>
      </c>
      <c r="M99" s="116">
        <f t="shared" si="20"/>
        <v>0</v>
      </c>
      <c r="N99" s="116">
        <f t="shared" si="21"/>
        <v>0</v>
      </c>
      <c r="O99" s="116">
        <f t="shared" si="22"/>
        <v>0</v>
      </c>
      <c r="P99" s="116">
        <f t="shared" si="23"/>
        <v>0</v>
      </c>
      <c r="Q99" s="116">
        <f t="shared" si="24"/>
        <v>0</v>
      </c>
      <c r="R99" s="116">
        <f t="shared" si="25"/>
        <v>0</v>
      </c>
      <c r="S99" s="116">
        <f t="shared" si="26"/>
        <v>0</v>
      </c>
      <c r="T99" s="116">
        <f t="shared" si="27"/>
        <v>0</v>
      </c>
      <c r="U99" s="116">
        <f t="shared" si="28"/>
        <v>0</v>
      </c>
      <c r="V99" s="116">
        <f t="shared" si="29"/>
        <v>0</v>
      </c>
      <c r="W99" s="116">
        <f t="shared" si="30"/>
        <v>0</v>
      </c>
      <c r="X99" s="116">
        <f t="shared" si="31"/>
        <v>0</v>
      </c>
      <c r="Y99" s="116">
        <f t="shared" si="32"/>
        <v>0</v>
      </c>
      <c r="Z99" s="116">
        <f t="shared" si="33"/>
        <v>0</v>
      </c>
      <c r="AA99" s="115">
        <f t="shared" ref="AA99:AA121" si="34">V$43*(EXP(-W43*($A75-1))-EXP(-W43*($A75)))</f>
        <v>0</v>
      </c>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99"/>
      <c r="AX99" s="116"/>
      <c r="AY99" s="116"/>
      <c r="AZ99" s="116"/>
      <c r="BA99" s="117"/>
      <c r="BB99" s="118">
        <f t="shared" si="8"/>
        <v>0</v>
      </c>
    </row>
    <row r="100" spans="1:54" x14ac:dyDescent="0.2">
      <c r="A100" s="100">
        <f t="shared" si="9"/>
        <v>26</v>
      </c>
      <c r="B100" s="100">
        <f t="shared" si="10"/>
        <v>2005</v>
      </c>
      <c r="C100" s="114">
        <f t="shared" si="7"/>
        <v>0</v>
      </c>
      <c r="D100" s="115">
        <f t="shared" si="11"/>
        <v>0</v>
      </c>
      <c r="E100" s="115">
        <f t="shared" si="12"/>
        <v>0</v>
      </c>
      <c r="F100" s="115">
        <f t="shared" si="13"/>
        <v>0</v>
      </c>
      <c r="G100" s="115">
        <f t="shared" si="14"/>
        <v>0</v>
      </c>
      <c r="H100" s="115">
        <f t="shared" si="15"/>
        <v>0</v>
      </c>
      <c r="I100" s="115">
        <f t="shared" si="16"/>
        <v>0</v>
      </c>
      <c r="J100" s="115">
        <f t="shared" si="17"/>
        <v>0</v>
      </c>
      <c r="K100" s="115">
        <f t="shared" si="18"/>
        <v>0</v>
      </c>
      <c r="L100" s="116">
        <f t="shared" si="19"/>
        <v>0</v>
      </c>
      <c r="M100" s="116">
        <f t="shared" si="20"/>
        <v>0</v>
      </c>
      <c r="N100" s="116">
        <f t="shared" si="21"/>
        <v>0</v>
      </c>
      <c r="O100" s="116">
        <f t="shared" si="22"/>
        <v>0</v>
      </c>
      <c r="P100" s="116">
        <f t="shared" si="23"/>
        <v>0</v>
      </c>
      <c r="Q100" s="116">
        <f t="shared" si="24"/>
        <v>0</v>
      </c>
      <c r="R100" s="116">
        <f t="shared" si="25"/>
        <v>0</v>
      </c>
      <c r="S100" s="116">
        <f t="shared" si="26"/>
        <v>0</v>
      </c>
      <c r="T100" s="116">
        <f t="shared" si="27"/>
        <v>0</v>
      </c>
      <c r="U100" s="116">
        <f t="shared" si="28"/>
        <v>0</v>
      </c>
      <c r="V100" s="116">
        <f t="shared" si="29"/>
        <v>0</v>
      </c>
      <c r="W100" s="116">
        <f t="shared" si="30"/>
        <v>0</v>
      </c>
      <c r="X100" s="116">
        <f t="shared" si="31"/>
        <v>0</v>
      </c>
      <c r="Y100" s="116">
        <f t="shared" si="32"/>
        <v>0</v>
      </c>
      <c r="Z100" s="116">
        <f t="shared" si="33"/>
        <v>0</v>
      </c>
      <c r="AA100" s="116">
        <f t="shared" si="34"/>
        <v>0</v>
      </c>
      <c r="AB100" s="115">
        <f t="shared" ref="AB100:AB121" si="35">V$44*(EXP(-W44*($A75-1))-EXP(-W44*($A75)))</f>
        <v>0</v>
      </c>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99"/>
      <c r="AX100" s="116"/>
      <c r="AY100" s="116"/>
      <c r="AZ100" s="116"/>
      <c r="BA100" s="117"/>
      <c r="BB100" s="118">
        <f t="shared" si="8"/>
        <v>0</v>
      </c>
    </row>
    <row r="101" spans="1:54" x14ac:dyDescent="0.2">
      <c r="A101" s="100">
        <f t="shared" si="9"/>
        <v>27</v>
      </c>
      <c r="B101" s="100">
        <f t="shared" si="10"/>
        <v>2006</v>
      </c>
      <c r="C101" s="114">
        <f t="shared" si="7"/>
        <v>0</v>
      </c>
      <c r="D101" s="115">
        <f t="shared" si="11"/>
        <v>0</v>
      </c>
      <c r="E101" s="115">
        <f t="shared" si="12"/>
        <v>0</v>
      </c>
      <c r="F101" s="115">
        <f t="shared" si="13"/>
        <v>0</v>
      </c>
      <c r="G101" s="115">
        <f t="shared" si="14"/>
        <v>0</v>
      </c>
      <c r="H101" s="115">
        <f t="shared" si="15"/>
        <v>0</v>
      </c>
      <c r="I101" s="115">
        <f t="shared" si="16"/>
        <v>0</v>
      </c>
      <c r="J101" s="115">
        <f t="shared" si="17"/>
        <v>0</v>
      </c>
      <c r="K101" s="115">
        <f t="shared" si="18"/>
        <v>0</v>
      </c>
      <c r="L101" s="116">
        <f t="shared" si="19"/>
        <v>0</v>
      </c>
      <c r="M101" s="116">
        <f t="shared" si="20"/>
        <v>0</v>
      </c>
      <c r="N101" s="116">
        <f t="shared" si="21"/>
        <v>0</v>
      </c>
      <c r="O101" s="116">
        <f t="shared" si="22"/>
        <v>0</v>
      </c>
      <c r="P101" s="116">
        <f t="shared" si="23"/>
        <v>0</v>
      </c>
      <c r="Q101" s="116">
        <f t="shared" si="24"/>
        <v>0</v>
      </c>
      <c r="R101" s="116">
        <f t="shared" si="25"/>
        <v>0</v>
      </c>
      <c r="S101" s="116">
        <f t="shared" si="26"/>
        <v>0</v>
      </c>
      <c r="T101" s="116">
        <f t="shared" si="27"/>
        <v>0</v>
      </c>
      <c r="U101" s="116">
        <f t="shared" si="28"/>
        <v>0</v>
      </c>
      <c r="V101" s="116">
        <f t="shared" si="29"/>
        <v>0</v>
      </c>
      <c r="W101" s="116">
        <f t="shared" si="30"/>
        <v>0</v>
      </c>
      <c r="X101" s="116">
        <f t="shared" si="31"/>
        <v>0</v>
      </c>
      <c r="Y101" s="116">
        <f t="shared" si="32"/>
        <v>0</v>
      </c>
      <c r="Z101" s="116">
        <f t="shared" si="33"/>
        <v>0</v>
      </c>
      <c r="AA101" s="116">
        <f t="shared" si="34"/>
        <v>0</v>
      </c>
      <c r="AB101" s="116">
        <f t="shared" si="35"/>
        <v>0</v>
      </c>
      <c r="AC101" s="115">
        <f t="shared" ref="AC101:AC121" si="36">V$45*(EXP(-W45*($A75-1))-EXP(-W45*($A75)))</f>
        <v>0</v>
      </c>
      <c r="AD101" s="116"/>
      <c r="AE101" s="116"/>
      <c r="AF101" s="116"/>
      <c r="AG101" s="116"/>
      <c r="AH101" s="116"/>
      <c r="AI101" s="116"/>
      <c r="AJ101" s="116"/>
      <c r="AK101" s="116"/>
      <c r="AL101" s="116"/>
      <c r="AM101" s="116"/>
      <c r="AN101" s="116"/>
      <c r="AO101" s="116"/>
      <c r="AP101" s="116"/>
      <c r="AQ101" s="116"/>
      <c r="AR101" s="116"/>
      <c r="AS101" s="116"/>
      <c r="AT101" s="116"/>
      <c r="AU101" s="116"/>
      <c r="AV101" s="116"/>
      <c r="AW101" s="199"/>
      <c r="AX101" s="116"/>
      <c r="AY101" s="116"/>
      <c r="AZ101" s="116"/>
      <c r="BA101" s="117"/>
      <c r="BB101" s="118">
        <f t="shared" si="8"/>
        <v>0</v>
      </c>
    </row>
    <row r="102" spans="1:54" x14ac:dyDescent="0.2">
      <c r="A102" s="100">
        <f t="shared" si="9"/>
        <v>28</v>
      </c>
      <c r="B102" s="100">
        <f t="shared" si="10"/>
        <v>2007</v>
      </c>
      <c r="C102" s="114">
        <f t="shared" si="7"/>
        <v>0</v>
      </c>
      <c r="D102" s="115">
        <f t="shared" si="11"/>
        <v>0</v>
      </c>
      <c r="E102" s="115">
        <f t="shared" si="12"/>
        <v>0</v>
      </c>
      <c r="F102" s="115">
        <f t="shared" si="13"/>
        <v>0</v>
      </c>
      <c r="G102" s="115">
        <f t="shared" si="14"/>
        <v>0</v>
      </c>
      <c r="H102" s="115">
        <f t="shared" si="15"/>
        <v>0</v>
      </c>
      <c r="I102" s="115">
        <f t="shared" si="16"/>
        <v>0</v>
      </c>
      <c r="J102" s="115">
        <f t="shared" si="17"/>
        <v>0</v>
      </c>
      <c r="K102" s="115">
        <f t="shared" si="18"/>
        <v>0</v>
      </c>
      <c r="L102" s="116">
        <f t="shared" si="19"/>
        <v>0</v>
      </c>
      <c r="M102" s="116">
        <f t="shared" si="20"/>
        <v>0</v>
      </c>
      <c r="N102" s="116">
        <f t="shared" si="21"/>
        <v>0</v>
      </c>
      <c r="O102" s="116">
        <f t="shared" si="22"/>
        <v>0</v>
      </c>
      <c r="P102" s="116">
        <f t="shared" si="23"/>
        <v>0</v>
      </c>
      <c r="Q102" s="116">
        <f t="shared" si="24"/>
        <v>0</v>
      </c>
      <c r="R102" s="116">
        <f t="shared" si="25"/>
        <v>0</v>
      </c>
      <c r="S102" s="116">
        <f t="shared" si="26"/>
        <v>0</v>
      </c>
      <c r="T102" s="116">
        <f t="shared" si="27"/>
        <v>0</v>
      </c>
      <c r="U102" s="116">
        <f t="shared" si="28"/>
        <v>0</v>
      </c>
      <c r="V102" s="116">
        <f t="shared" si="29"/>
        <v>0</v>
      </c>
      <c r="W102" s="116">
        <f t="shared" si="30"/>
        <v>0</v>
      </c>
      <c r="X102" s="116">
        <f t="shared" si="31"/>
        <v>0</v>
      </c>
      <c r="Y102" s="116">
        <f t="shared" si="32"/>
        <v>0</v>
      </c>
      <c r="Z102" s="116">
        <f t="shared" si="33"/>
        <v>0</v>
      </c>
      <c r="AA102" s="116">
        <f t="shared" si="34"/>
        <v>0</v>
      </c>
      <c r="AB102" s="116">
        <f t="shared" si="35"/>
        <v>0</v>
      </c>
      <c r="AC102" s="116">
        <f t="shared" si="36"/>
        <v>0</v>
      </c>
      <c r="AD102" s="115">
        <f t="shared" ref="AD102:AD121" si="37">V$46*(EXP(-W46*($A75-1))-EXP(-W46*($A75)))</f>
        <v>0</v>
      </c>
      <c r="AE102" s="116"/>
      <c r="AF102" s="116"/>
      <c r="AG102" s="116"/>
      <c r="AH102" s="116"/>
      <c r="AI102" s="116"/>
      <c r="AJ102" s="116"/>
      <c r="AK102" s="116"/>
      <c r="AL102" s="116"/>
      <c r="AM102" s="116"/>
      <c r="AN102" s="116"/>
      <c r="AO102" s="116"/>
      <c r="AP102" s="116"/>
      <c r="AQ102" s="116"/>
      <c r="AR102" s="116"/>
      <c r="AS102" s="116"/>
      <c r="AT102" s="116"/>
      <c r="AU102" s="116"/>
      <c r="AV102" s="116"/>
      <c r="AW102" s="199"/>
      <c r="AX102" s="116"/>
      <c r="AY102" s="116"/>
      <c r="AZ102" s="116"/>
      <c r="BA102" s="117"/>
      <c r="BB102" s="118">
        <f t="shared" si="8"/>
        <v>0</v>
      </c>
    </row>
    <row r="103" spans="1:54" x14ac:dyDescent="0.2">
      <c r="A103" s="100">
        <f t="shared" si="9"/>
        <v>29</v>
      </c>
      <c r="B103" s="100">
        <f t="shared" si="10"/>
        <v>2008</v>
      </c>
      <c r="C103" s="114">
        <f t="shared" si="7"/>
        <v>0</v>
      </c>
      <c r="D103" s="115">
        <f t="shared" si="11"/>
        <v>0</v>
      </c>
      <c r="E103" s="115">
        <f t="shared" si="12"/>
        <v>0</v>
      </c>
      <c r="F103" s="115">
        <f t="shared" si="13"/>
        <v>0</v>
      </c>
      <c r="G103" s="115">
        <f t="shared" si="14"/>
        <v>0</v>
      </c>
      <c r="H103" s="115">
        <f t="shared" si="15"/>
        <v>0</v>
      </c>
      <c r="I103" s="115">
        <f t="shared" si="16"/>
        <v>0</v>
      </c>
      <c r="J103" s="115">
        <f t="shared" si="17"/>
        <v>0</v>
      </c>
      <c r="K103" s="115">
        <f t="shared" si="18"/>
        <v>0</v>
      </c>
      <c r="L103" s="116">
        <f t="shared" si="19"/>
        <v>0</v>
      </c>
      <c r="M103" s="116">
        <f t="shared" si="20"/>
        <v>0</v>
      </c>
      <c r="N103" s="116">
        <f t="shared" si="21"/>
        <v>0</v>
      </c>
      <c r="O103" s="116">
        <f t="shared" si="22"/>
        <v>0</v>
      </c>
      <c r="P103" s="116">
        <f t="shared" si="23"/>
        <v>0</v>
      </c>
      <c r="Q103" s="116">
        <f t="shared" si="24"/>
        <v>0</v>
      </c>
      <c r="R103" s="116">
        <f t="shared" si="25"/>
        <v>0</v>
      </c>
      <c r="S103" s="116">
        <f t="shared" si="26"/>
        <v>0</v>
      </c>
      <c r="T103" s="116">
        <f t="shared" si="27"/>
        <v>0</v>
      </c>
      <c r="U103" s="116">
        <f t="shared" si="28"/>
        <v>0</v>
      </c>
      <c r="V103" s="116">
        <f t="shared" si="29"/>
        <v>0</v>
      </c>
      <c r="W103" s="116">
        <f t="shared" si="30"/>
        <v>0</v>
      </c>
      <c r="X103" s="116">
        <f t="shared" si="31"/>
        <v>0</v>
      </c>
      <c r="Y103" s="116">
        <f t="shared" si="32"/>
        <v>0</v>
      </c>
      <c r="Z103" s="116">
        <f t="shared" si="33"/>
        <v>0</v>
      </c>
      <c r="AA103" s="116">
        <f t="shared" si="34"/>
        <v>0</v>
      </c>
      <c r="AB103" s="116">
        <f t="shared" si="35"/>
        <v>0</v>
      </c>
      <c r="AC103" s="116">
        <f t="shared" si="36"/>
        <v>0</v>
      </c>
      <c r="AD103" s="116">
        <f t="shared" si="37"/>
        <v>0</v>
      </c>
      <c r="AE103" s="115">
        <f t="shared" ref="AE103:AE121" si="38">V$47*(EXP(-W47*($A75-1))-EXP(-W47*($A75)))</f>
        <v>0</v>
      </c>
      <c r="AF103" s="116"/>
      <c r="AG103" s="116"/>
      <c r="AH103" s="116"/>
      <c r="AI103" s="116"/>
      <c r="AJ103" s="116"/>
      <c r="AK103" s="116"/>
      <c r="AL103" s="116"/>
      <c r="AM103" s="116"/>
      <c r="AN103" s="116"/>
      <c r="AO103" s="116"/>
      <c r="AP103" s="116"/>
      <c r="AQ103" s="116"/>
      <c r="AR103" s="116"/>
      <c r="AS103" s="116"/>
      <c r="AT103" s="116"/>
      <c r="AU103" s="116"/>
      <c r="AV103" s="116"/>
      <c r="AW103" s="199"/>
      <c r="AX103" s="116"/>
      <c r="AY103" s="116"/>
      <c r="AZ103" s="116"/>
      <c r="BA103" s="117"/>
      <c r="BB103" s="118">
        <f t="shared" si="8"/>
        <v>0</v>
      </c>
    </row>
    <row r="104" spans="1:54" x14ac:dyDescent="0.2">
      <c r="A104" s="100">
        <f t="shared" si="9"/>
        <v>30</v>
      </c>
      <c r="B104" s="100">
        <f t="shared" si="10"/>
        <v>2009</v>
      </c>
      <c r="C104" s="114">
        <f t="shared" si="7"/>
        <v>0</v>
      </c>
      <c r="D104" s="115">
        <f t="shared" si="11"/>
        <v>0</v>
      </c>
      <c r="E104" s="115">
        <f t="shared" si="12"/>
        <v>0</v>
      </c>
      <c r="F104" s="115">
        <f t="shared" si="13"/>
        <v>0</v>
      </c>
      <c r="G104" s="115">
        <f t="shared" si="14"/>
        <v>0</v>
      </c>
      <c r="H104" s="115">
        <f t="shared" si="15"/>
        <v>0</v>
      </c>
      <c r="I104" s="115">
        <f t="shared" si="16"/>
        <v>0</v>
      </c>
      <c r="J104" s="115">
        <f t="shared" si="17"/>
        <v>0</v>
      </c>
      <c r="K104" s="115">
        <f t="shared" si="18"/>
        <v>0</v>
      </c>
      <c r="L104" s="116">
        <f t="shared" si="19"/>
        <v>0</v>
      </c>
      <c r="M104" s="116">
        <f t="shared" si="20"/>
        <v>0</v>
      </c>
      <c r="N104" s="116">
        <f t="shared" si="21"/>
        <v>0</v>
      </c>
      <c r="O104" s="116">
        <f t="shared" si="22"/>
        <v>0</v>
      </c>
      <c r="P104" s="116">
        <f t="shared" si="23"/>
        <v>0</v>
      </c>
      <c r="Q104" s="116">
        <f t="shared" si="24"/>
        <v>0</v>
      </c>
      <c r="R104" s="116">
        <f t="shared" si="25"/>
        <v>0</v>
      </c>
      <c r="S104" s="116">
        <f t="shared" si="26"/>
        <v>0</v>
      </c>
      <c r="T104" s="116">
        <f t="shared" si="27"/>
        <v>0</v>
      </c>
      <c r="U104" s="116">
        <f t="shared" si="28"/>
        <v>0</v>
      </c>
      <c r="V104" s="116">
        <f t="shared" si="29"/>
        <v>0</v>
      </c>
      <c r="W104" s="116">
        <f t="shared" si="30"/>
        <v>0</v>
      </c>
      <c r="X104" s="116">
        <f t="shared" si="31"/>
        <v>0</v>
      </c>
      <c r="Y104" s="116">
        <f t="shared" si="32"/>
        <v>0</v>
      </c>
      <c r="Z104" s="116">
        <f t="shared" si="33"/>
        <v>0</v>
      </c>
      <c r="AA104" s="116">
        <f t="shared" si="34"/>
        <v>0</v>
      </c>
      <c r="AB104" s="116">
        <f t="shared" si="35"/>
        <v>0</v>
      </c>
      <c r="AC104" s="116">
        <f t="shared" si="36"/>
        <v>0</v>
      </c>
      <c r="AD104" s="116">
        <f t="shared" si="37"/>
        <v>0</v>
      </c>
      <c r="AE104" s="116">
        <f t="shared" si="38"/>
        <v>0</v>
      </c>
      <c r="AF104" s="115">
        <f t="shared" ref="AF104:AF121" si="39">V$48*(EXP(-W48*($A75-1))-EXP(-W48*($A75)))</f>
        <v>0</v>
      </c>
      <c r="AG104" s="116"/>
      <c r="AH104" s="116"/>
      <c r="AI104" s="116"/>
      <c r="AJ104" s="116"/>
      <c r="AK104" s="116"/>
      <c r="AL104" s="116"/>
      <c r="AM104" s="116"/>
      <c r="AN104" s="116"/>
      <c r="AO104" s="116"/>
      <c r="AP104" s="116"/>
      <c r="AQ104" s="116"/>
      <c r="AR104" s="116"/>
      <c r="AS104" s="116"/>
      <c r="AT104" s="116"/>
      <c r="AU104" s="116"/>
      <c r="AV104" s="116"/>
      <c r="AW104" s="199"/>
      <c r="AX104" s="116"/>
      <c r="AY104" s="116"/>
      <c r="AZ104" s="116"/>
      <c r="BA104" s="117"/>
      <c r="BB104" s="118">
        <f t="shared" si="8"/>
        <v>0</v>
      </c>
    </row>
    <row r="105" spans="1:54" x14ac:dyDescent="0.2">
      <c r="A105" s="100">
        <f t="shared" si="9"/>
        <v>31</v>
      </c>
      <c r="B105" s="100">
        <f t="shared" si="10"/>
        <v>2010</v>
      </c>
      <c r="C105" s="114">
        <f t="shared" si="7"/>
        <v>0</v>
      </c>
      <c r="D105" s="115">
        <f t="shared" si="11"/>
        <v>0</v>
      </c>
      <c r="E105" s="115">
        <f t="shared" si="12"/>
        <v>0</v>
      </c>
      <c r="F105" s="115">
        <f t="shared" si="13"/>
        <v>0</v>
      </c>
      <c r="G105" s="115">
        <f t="shared" si="14"/>
        <v>0</v>
      </c>
      <c r="H105" s="115">
        <f t="shared" si="15"/>
        <v>0</v>
      </c>
      <c r="I105" s="115">
        <f t="shared" si="16"/>
        <v>0</v>
      </c>
      <c r="J105" s="115">
        <f t="shared" si="17"/>
        <v>0</v>
      </c>
      <c r="K105" s="115">
        <f t="shared" si="18"/>
        <v>0</v>
      </c>
      <c r="L105" s="116">
        <f t="shared" si="19"/>
        <v>0</v>
      </c>
      <c r="M105" s="116">
        <f t="shared" si="20"/>
        <v>0</v>
      </c>
      <c r="N105" s="116">
        <f t="shared" si="21"/>
        <v>0</v>
      </c>
      <c r="O105" s="116">
        <f t="shared" si="22"/>
        <v>0</v>
      </c>
      <c r="P105" s="116">
        <f t="shared" si="23"/>
        <v>0</v>
      </c>
      <c r="Q105" s="116">
        <f t="shared" si="24"/>
        <v>0</v>
      </c>
      <c r="R105" s="116">
        <f t="shared" si="25"/>
        <v>0</v>
      </c>
      <c r="S105" s="116">
        <f t="shared" si="26"/>
        <v>0</v>
      </c>
      <c r="T105" s="116">
        <f t="shared" si="27"/>
        <v>0</v>
      </c>
      <c r="U105" s="116">
        <f t="shared" si="28"/>
        <v>0</v>
      </c>
      <c r="V105" s="116">
        <f t="shared" si="29"/>
        <v>0</v>
      </c>
      <c r="W105" s="116">
        <f t="shared" si="30"/>
        <v>0</v>
      </c>
      <c r="X105" s="116">
        <f t="shared" si="31"/>
        <v>0</v>
      </c>
      <c r="Y105" s="116">
        <f t="shared" si="32"/>
        <v>0</v>
      </c>
      <c r="Z105" s="116">
        <f t="shared" si="33"/>
        <v>0</v>
      </c>
      <c r="AA105" s="116">
        <f t="shared" si="34"/>
        <v>0</v>
      </c>
      <c r="AB105" s="116">
        <f t="shared" si="35"/>
        <v>0</v>
      </c>
      <c r="AC105" s="116">
        <f t="shared" si="36"/>
        <v>0</v>
      </c>
      <c r="AD105" s="116">
        <f t="shared" si="37"/>
        <v>0</v>
      </c>
      <c r="AE105" s="116">
        <f t="shared" si="38"/>
        <v>0</v>
      </c>
      <c r="AF105" s="116">
        <f t="shared" si="39"/>
        <v>0</v>
      </c>
      <c r="AG105" s="115">
        <f t="shared" ref="AG105:AG121" si="40">V$49*(EXP(-W49*($A75-1))-EXP(-W49*($A75)))</f>
        <v>0</v>
      </c>
      <c r="AH105" s="116"/>
      <c r="AI105" s="116"/>
      <c r="AJ105" s="116"/>
      <c r="AK105" s="116"/>
      <c r="AL105" s="116"/>
      <c r="AM105" s="116"/>
      <c r="AN105" s="116"/>
      <c r="AO105" s="116"/>
      <c r="AP105" s="116"/>
      <c r="AQ105" s="116"/>
      <c r="AR105" s="116"/>
      <c r="AS105" s="116"/>
      <c r="AT105" s="116"/>
      <c r="AU105" s="116"/>
      <c r="AV105" s="116"/>
      <c r="AW105" s="199"/>
      <c r="AX105" s="116"/>
      <c r="AY105" s="116"/>
      <c r="AZ105" s="116"/>
      <c r="BA105" s="117"/>
      <c r="BB105" s="118">
        <f t="shared" si="8"/>
        <v>0</v>
      </c>
    </row>
    <row r="106" spans="1:54" x14ac:dyDescent="0.2">
      <c r="A106" s="100">
        <f t="shared" si="9"/>
        <v>32</v>
      </c>
      <c r="B106" s="100">
        <f t="shared" si="10"/>
        <v>2011</v>
      </c>
      <c r="C106" s="114">
        <f t="shared" si="7"/>
        <v>0</v>
      </c>
      <c r="D106" s="115">
        <f t="shared" si="11"/>
        <v>0</v>
      </c>
      <c r="E106" s="115">
        <f t="shared" si="12"/>
        <v>0</v>
      </c>
      <c r="F106" s="115">
        <f t="shared" si="13"/>
        <v>0</v>
      </c>
      <c r="G106" s="115">
        <f t="shared" si="14"/>
        <v>0</v>
      </c>
      <c r="H106" s="115">
        <f t="shared" si="15"/>
        <v>0</v>
      </c>
      <c r="I106" s="115">
        <f t="shared" si="16"/>
        <v>0</v>
      </c>
      <c r="J106" s="115">
        <f t="shared" si="17"/>
        <v>0</v>
      </c>
      <c r="K106" s="115">
        <f t="shared" si="18"/>
        <v>0</v>
      </c>
      <c r="L106" s="116">
        <f t="shared" si="19"/>
        <v>0</v>
      </c>
      <c r="M106" s="116">
        <f t="shared" si="20"/>
        <v>0</v>
      </c>
      <c r="N106" s="116">
        <f t="shared" si="21"/>
        <v>0</v>
      </c>
      <c r="O106" s="116">
        <f t="shared" si="22"/>
        <v>0</v>
      </c>
      <c r="P106" s="116">
        <f t="shared" si="23"/>
        <v>0</v>
      </c>
      <c r="Q106" s="116">
        <f t="shared" si="24"/>
        <v>0</v>
      </c>
      <c r="R106" s="116">
        <f t="shared" si="25"/>
        <v>0</v>
      </c>
      <c r="S106" s="116">
        <f t="shared" si="26"/>
        <v>0</v>
      </c>
      <c r="T106" s="116">
        <f t="shared" si="27"/>
        <v>0</v>
      </c>
      <c r="U106" s="116">
        <f t="shared" si="28"/>
        <v>0</v>
      </c>
      <c r="V106" s="116">
        <f t="shared" si="29"/>
        <v>0</v>
      </c>
      <c r="W106" s="116">
        <f t="shared" si="30"/>
        <v>0</v>
      </c>
      <c r="X106" s="116">
        <f t="shared" si="31"/>
        <v>0</v>
      </c>
      <c r="Y106" s="116">
        <f t="shared" si="32"/>
        <v>0</v>
      </c>
      <c r="Z106" s="116">
        <f t="shared" si="33"/>
        <v>0</v>
      </c>
      <c r="AA106" s="116">
        <f t="shared" si="34"/>
        <v>0</v>
      </c>
      <c r="AB106" s="116">
        <f t="shared" si="35"/>
        <v>0</v>
      </c>
      <c r="AC106" s="116">
        <f t="shared" si="36"/>
        <v>0</v>
      </c>
      <c r="AD106" s="116">
        <f t="shared" si="37"/>
        <v>0</v>
      </c>
      <c r="AE106" s="116">
        <f t="shared" si="38"/>
        <v>0</v>
      </c>
      <c r="AF106" s="116">
        <f t="shared" si="39"/>
        <v>0</v>
      </c>
      <c r="AG106" s="116">
        <f t="shared" si="40"/>
        <v>0</v>
      </c>
      <c r="AH106" s="115">
        <f t="shared" ref="AH106:AH121" si="41">V$50*(EXP(-W50*($A75-1))-EXP(-W50*($A75)))</f>
        <v>0</v>
      </c>
      <c r="AI106" s="116"/>
      <c r="AJ106" s="116"/>
      <c r="AK106" s="116"/>
      <c r="AL106" s="116"/>
      <c r="AM106" s="116"/>
      <c r="AN106" s="116"/>
      <c r="AO106" s="116"/>
      <c r="AP106" s="116"/>
      <c r="AQ106" s="116"/>
      <c r="AR106" s="116"/>
      <c r="AS106" s="116"/>
      <c r="AT106" s="116"/>
      <c r="AU106" s="116"/>
      <c r="AV106" s="116"/>
      <c r="AW106" s="199"/>
      <c r="AX106" s="116"/>
      <c r="AY106" s="116"/>
      <c r="AZ106" s="116"/>
      <c r="BA106" s="117"/>
      <c r="BB106" s="118">
        <f t="shared" si="8"/>
        <v>0</v>
      </c>
    </row>
    <row r="107" spans="1:54" x14ac:dyDescent="0.2">
      <c r="A107" s="100">
        <f t="shared" si="9"/>
        <v>33</v>
      </c>
      <c r="B107" s="100">
        <f t="shared" si="10"/>
        <v>2012</v>
      </c>
      <c r="C107" s="114">
        <f t="shared" si="7"/>
        <v>0</v>
      </c>
      <c r="D107" s="115">
        <f t="shared" si="11"/>
        <v>0</v>
      </c>
      <c r="E107" s="115">
        <f t="shared" si="12"/>
        <v>0</v>
      </c>
      <c r="F107" s="115">
        <f t="shared" si="13"/>
        <v>0</v>
      </c>
      <c r="G107" s="115">
        <f t="shared" si="14"/>
        <v>0</v>
      </c>
      <c r="H107" s="115">
        <f t="shared" si="15"/>
        <v>0</v>
      </c>
      <c r="I107" s="115">
        <f t="shared" si="16"/>
        <v>0</v>
      </c>
      <c r="J107" s="115">
        <f t="shared" si="17"/>
        <v>0</v>
      </c>
      <c r="K107" s="115">
        <f t="shared" si="18"/>
        <v>0</v>
      </c>
      <c r="L107" s="116">
        <f t="shared" si="19"/>
        <v>0</v>
      </c>
      <c r="M107" s="116">
        <f t="shared" si="20"/>
        <v>0</v>
      </c>
      <c r="N107" s="116">
        <f t="shared" si="21"/>
        <v>0</v>
      </c>
      <c r="O107" s="116">
        <f t="shared" si="22"/>
        <v>0</v>
      </c>
      <c r="P107" s="116">
        <f t="shared" si="23"/>
        <v>0</v>
      </c>
      <c r="Q107" s="116">
        <f t="shared" si="24"/>
        <v>0</v>
      </c>
      <c r="R107" s="116">
        <f t="shared" si="25"/>
        <v>0</v>
      </c>
      <c r="S107" s="116">
        <f t="shared" si="26"/>
        <v>0</v>
      </c>
      <c r="T107" s="116">
        <f t="shared" si="27"/>
        <v>0</v>
      </c>
      <c r="U107" s="116">
        <f t="shared" si="28"/>
        <v>0</v>
      </c>
      <c r="V107" s="116">
        <f t="shared" si="29"/>
        <v>0</v>
      </c>
      <c r="W107" s="116">
        <f t="shared" si="30"/>
        <v>0</v>
      </c>
      <c r="X107" s="116">
        <f t="shared" si="31"/>
        <v>0</v>
      </c>
      <c r="Y107" s="116">
        <f t="shared" si="32"/>
        <v>0</v>
      </c>
      <c r="Z107" s="116">
        <f t="shared" si="33"/>
        <v>0</v>
      </c>
      <c r="AA107" s="116">
        <f t="shared" si="34"/>
        <v>0</v>
      </c>
      <c r="AB107" s="116">
        <f t="shared" si="35"/>
        <v>0</v>
      </c>
      <c r="AC107" s="116">
        <f t="shared" si="36"/>
        <v>0</v>
      </c>
      <c r="AD107" s="116">
        <f t="shared" si="37"/>
        <v>0</v>
      </c>
      <c r="AE107" s="116">
        <f t="shared" si="38"/>
        <v>0</v>
      </c>
      <c r="AF107" s="116">
        <f t="shared" si="39"/>
        <v>0</v>
      </c>
      <c r="AG107" s="116">
        <f t="shared" si="40"/>
        <v>0</v>
      </c>
      <c r="AH107" s="116">
        <f t="shared" si="41"/>
        <v>0</v>
      </c>
      <c r="AI107" s="115">
        <f t="shared" ref="AI107:AI121" si="42">V$51*(EXP(-W51*($A75-1))-EXP(-W51*($A75)))</f>
        <v>0</v>
      </c>
      <c r="AJ107" s="116"/>
      <c r="AK107" s="116"/>
      <c r="AL107" s="116"/>
      <c r="AM107" s="116"/>
      <c r="AN107" s="116"/>
      <c r="AO107" s="116"/>
      <c r="AP107" s="116"/>
      <c r="AQ107" s="116"/>
      <c r="AR107" s="116"/>
      <c r="AS107" s="116"/>
      <c r="AT107" s="116"/>
      <c r="AU107" s="116"/>
      <c r="AV107" s="116"/>
      <c r="AW107" s="199"/>
      <c r="AX107" s="116"/>
      <c r="AY107" s="116"/>
      <c r="AZ107" s="116"/>
      <c r="BA107" s="117"/>
      <c r="BB107" s="118">
        <f t="shared" si="8"/>
        <v>0</v>
      </c>
    </row>
    <row r="108" spans="1:54" x14ac:dyDescent="0.2">
      <c r="A108" s="100">
        <f t="shared" si="9"/>
        <v>34</v>
      </c>
      <c r="B108" s="100">
        <f t="shared" si="10"/>
        <v>2013</v>
      </c>
      <c r="C108" s="114">
        <f t="shared" si="7"/>
        <v>0</v>
      </c>
      <c r="D108" s="115">
        <f t="shared" si="11"/>
        <v>0</v>
      </c>
      <c r="E108" s="115">
        <f t="shared" si="12"/>
        <v>0</v>
      </c>
      <c r="F108" s="115">
        <f t="shared" si="13"/>
        <v>0</v>
      </c>
      <c r="G108" s="115">
        <f t="shared" si="14"/>
        <v>0</v>
      </c>
      <c r="H108" s="115">
        <f t="shared" si="15"/>
        <v>0</v>
      </c>
      <c r="I108" s="115">
        <f t="shared" si="16"/>
        <v>0</v>
      </c>
      <c r="J108" s="115">
        <f t="shared" si="17"/>
        <v>0</v>
      </c>
      <c r="K108" s="115">
        <f t="shared" si="18"/>
        <v>0</v>
      </c>
      <c r="L108" s="116">
        <f t="shared" si="19"/>
        <v>0</v>
      </c>
      <c r="M108" s="116">
        <f t="shared" si="20"/>
        <v>0</v>
      </c>
      <c r="N108" s="116">
        <f t="shared" si="21"/>
        <v>0</v>
      </c>
      <c r="O108" s="116">
        <f t="shared" si="22"/>
        <v>0</v>
      </c>
      <c r="P108" s="116">
        <f t="shared" si="23"/>
        <v>0</v>
      </c>
      <c r="Q108" s="116">
        <f t="shared" si="24"/>
        <v>0</v>
      </c>
      <c r="R108" s="116">
        <f t="shared" si="25"/>
        <v>0</v>
      </c>
      <c r="S108" s="116">
        <f t="shared" si="26"/>
        <v>0</v>
      </c>
      <c r="T108" s="116">
        <f t="shared" si="27"/>
        <v>0</v>
      </c>
      <c r="U108" s="116">
        <f t="shared" si="28"/>
        <v>0</v>
      </c>
      <c r="V108" s="116">
        <f t="shared" si="29"/>
        <v>0</v>
      </c>
      <c r="W108" s="116">
        <f t="shared" si="30"/>
        <v>0</v>
      </c>
      <c r="X108" s="116">
        <f t="shared" si="31"/>
        <v>0</v>
      </c>
      <c r="Y108" s="116">
        <f t="shared" si="32"/>
        <v>0</v>
      </c>
      <c r="Z108" s="116">
        <f t="shared" si="33"/>
        <v>0</v>
      </c>
      <c r="AA108" s="116">
        <f t="shared" si="34"/>
        <v>0</v>
      </c>
      <c r="AB108" s="116">
        <f t="shared" si="35"/>
        <v>0</v>
      </c>
      <c r="AC108" s="116">
        <f t="shared" si="36"/>
        <v>0</v>
      </c>
      <c r="AD108" s="116">
        <f t="shared" si="37"/>
        <v>0</v>
      </c>
      <c r="AE108" s="116">
        <f t="shared" si="38"/>
        <v>0</v>
      </c>
      <c r="AF108" s="116">
        <f t="shared" si="39"/>
        <v>0</v>
      </c>
      <c r="AG108" s="116">
        <f t="shared" si="40"/>
        <v>0</v>
      </c>
      <c r="AH108" s="116">
        <f t="shared" si="41"/>
        <v>0</v>
      </c>
      <c r="AI108" s="116">
        <f t="shared" si="42"/>
        <v>0</v>
      </c>
      <c r="AJ108" s="115">
        <f t="shared" ref="AJ108:AJ121" si="43">V$52*(EXP(-W52*($A75-1))-EXP(-W52*($A75)))</f>
        <v>0</v>
      </c>
      <c r="AK108" s="116"/>
      <c r="AL108" s="116"/>
      <c r="AM108" s="116"/>
      <c r="AN108" s="116"/>
      <c r="AO108" s="116"/>
      <c r="AP108" s="116"/>
      <c r="AQ108" s="116"/>
      <c r="AR108" s="116"/>
      <c r="AS108" s="116"/>
      <c r="AT108" s="116"/>
      <c r="AU108" s="116"/>
      <c r="AV108" s="116"/>
      <c r="AW108" s="199"/>
      <c r="AX108" s="116"/>
      <c r="AY108" s="116"/>
      <c r="AZ108" s="116"/>
      <c r="BA108" s="117"/>
      <c r="BB108" s="118">
        <f t="shared" si="8"/>
        <v>0</v>
      </c>
    </row>
    <row r="109" spans="1:54" x14ac:dyDescent="0.2">
      <c r="A109" s="100">
        <f t="shared" si="9"/>
        <v>35</v>
      </c>
      <c r="B109" s="100">
        <f t="shared" si="10"/>
        <v>2014</v>
      </c>
      <c r="C109" s="114">
        <f t="shared" si="7"/>
        <v>0</v>
      </c>
      <c r="D109" s="115">
        <f t="shared" si="11"/>
        <v>0</v>
      </c>
      <c r="E109" s="115">
        <f t="shared" si="12"/>
        <v>0</v>
      </c>
      <c r="F109" s="115">
        <f t="shared" si="13"/>
        <v>0</v>
      </c>
      <c r="G109" s="115">
        <f t="shared" si="14"/>
        <v>0</v>
      </c>
      <c r="H109" s="115">
        <f t="shared" si="15"/>
        <v>0</v>
      </c>
      <c r="I109" s="115">
        <f t="shared" si="16"/>
        <v>0</v>
      </c>
      <c r="J109" s="115">
        <f t="shared" si="17"/>
        <v>0</v>
      </c>
      <c r="K109" s="115">
        <f t="shared" si="18"/>
        <v>0</v>
      </c>
      <c r="L109" s="116">
        <f t="shared" si="19"/>
        <v>0</v>
      </c>
      <c r="M109" s="116">
        <f t="shared" si="20"/>
        <v>0</v>
      </c>
      <c r="N109" s="116">
        <f t="shared" si="21"/>
        <v>0</v>
      </c>
      <c r="O109" s="116">
        <f t="shared" si="22"/>
        <v>0</v>
      </c>
      <c r="P109" s="116">
        <f t="shared" si="23"/>
        <v>0</v>
      </c>
      <c r="Q109" s="116">
        <f t="shared" si="24"/>
        <v>0</v>
      </c>
      <c r="R109" s="116">
        <f t="shared" si="25"/>
        <v>0</v>
      </c>
      <c r="S109" s="116">
        <f t="shared" si="26"/>
        <v>0</v>
      </c>
      <c r="T109" s="116">
        <f t="shared" si="27"/>
        <v>0</v>
      </c>
      <c r="U109" s="116">
        <f t="shared" si="28"/>
        <v>0</v>
      </c>
      <c r="V109" s="116">
        <f t="shared" si="29"/>
        <v>0</v>
      </c>
      <c r="W109" s="116">
        <f t="shared" si="30"/>
        <v>0</v>
      </c>
      <c r="X109" s="116">
        <f t="shared" si="31"/>
        <v>0</v>
      </c>
      <c r="Y109" s="116">
        <f t="shared" si="32"/>
        <v>0</v>
      </c>
      <c r="Z109" s="116">
        <f t="shared" si="33"/>
        <v>0</v>
      </c>
      <c r="AA109" s="116">
        <f t="shared" si="34"/>
        <v>0</v>
      </c>
      <c r="AB109" s="116">
        <f t="shared" si="35"/>
        <v>0</v>
      </c>
      <c r="AC109" s="116">
        <f t="shared" si="36"/>
        <v>0</v>
      </c>
      <c r="AD109" s="116">
        <f t="shared" si="37"/>
        <v>0</v>
      </c>
      <c r="AE109" s="116">
        <f t="shared" si="38"/>
        <v>0</v>
      </c>
      <c r="AF109" s="116">
        <f t="shared" si="39"/>
        <v>0</v>
      </c>
      <c r="AG109" s="116">
        <f t="shared" si="40"/>
        <v>0</v>
      </c>
      <c r="AH109" s="116">
        <f t="shared" si="41"/>
        <v>0</v>
      </c>
      <c r="AI109" s="116">
        <f t="shared" si="42"/>
        <v>0</v>
      </c>
      <c r="AJ109" s="116">
        <f t="shared" si="43"/>
        <v>0</v>
      </c>
      <c r="AK109" s="115">
        <f t="shared" ref="AK109:AK121" si="44">V$53*(EXP(-W53*($A75-1))-EXP(-W53*($A75)))</f>
        <v>0</v>
      </c>
      <c r="AL109" s="116"/>
      <c r="AM109" s="116"/>
      <c r="AN109" s="116"/>
      <c r="AO109" s="116"/>
      <c r="AP109" s="116"/>
      <c r="AQ109" s="116"/>
      <c r="AR109" s="116"/>
      <c r="AS109" s="116"/>
      <c r="AT109" s="116"/>
      <c r="AU109" s="116"/>
      <c r="AV109" s="116"/>
      <c r="AW109" s="199"/>
      <c r="AX109" s="116"/>
      <c r="AY109" s="116"/>
      <c r="AZ109" s="116"/>
      <c r="BA109" s="117"/>
      <c r="BB109" s="118">
        <f t="shared" si="8"/>
        <v>0</v>
      </c>
    </row>
    <row r="110" spans="1:54" x14ac:dyDescent="0.2">
      <c r="A110" s="100">
        <f t="shared" si="9"/>
        <v>36</v>
      </c>
      <c r="B110" s="100">
        <f t="shared" si="10"/>
        <v>2015</v>
      </c>
      <c r="C110" s="114">
        <f t="shared" si="7"/>
        <v>0</v>
      </c>
      <c r="D110" s="115">
        <f t="shared" si="11"/>
        <v>0</v>
      </c>
      <c r="E110" s="115">
        <f t="shared" si="12"/>
        <v>0</v>
      </c>
      <c r="F110" s="115">
        <f t="shared" si="13"/>
        <v>0</v>
      </c>
      <c r="G110" s="115">
        <f t="shared" si="14"/>
        <v>0</v>
      </c>
      <c r="H110" s="115">
        <f t="shared" si="15"/>
        <v>0</v>
      </c>
      <c r="I110" s="115">
        <f t="shared" si="16"/>
        <v>0</v>
      </c>
      <c r="J110" s="115">
        <f t="shared" si="17"/>
        <v>0</v>
      </c>
      <c r="K110" s="115">
        <f t="shared" si="18"/>
        <v>0</v>
      </c>
      <c r="L110" s="116">
        <f t="shared" si="19"/>
        <v>0</v>
      </c>
      <c r="M110" s="116">
        <f t="shared" si="20"/>
        <v>0</v>
      </c>
      <c r="N110" s="116">
        <f t="shared" si="21"/>
        <v>0</v>
      </c>
      <c r="O110" s="116">
        <f t="shared" si="22"/>
        <v>0</v>
      </c>
      <c r="P110" s="116">
        <f t="shared" si="23"/>
        <v>0</v>
      </c>
      <c r="Q110" s="116">
        <f t="shared" si="24"/>
        <v>0</v>
      </c>
      <c r="R110" s="116">
        <f t="shared" si="25"/>
        <v>0</v>
      </c>
      <c r="S110" s="116">
        <f t="shared" si="26"/>
        <v>0</v>
      </c>
      <c r="T110" s="116">
        <f t="shared" si="27"/>
        <v>0</v>
      </c>
      <c r="U110" s="116">
        <f t="shared" si="28"/>
        <v>0</v>
      </c>
      <c r="V110" s="116">
        <f t="shared" si="29"/>
        <v>0</v>
      </c>
      <c r="W110" s="116">
        <f t="shared" si="30"/>
        <v>0</v>
      </c>
      <c r="X110" s="116">
        <f t="shared" si="31"/>
        <v>0</v>
      </c>
      <c r="Y110" s="116">
        <f t="shared" si="32"/>
        <v>0</v>
      </c>
      <c r="Z110" s="116">
        <f t="shared" si="33"/>
        <v>0</v>
      </c>
      <c r="AA110" s="116">
        <f t="shared" si="34"/>
        <v>0</v>
      </c>
      <c r="AB110" s="116">
        <f t="shared" si="35"/>
        <v>0</v>
      </c>
      <c r="AC110" s="116">
        <f t="shared" si="36"/>
        <v>0</v>
      </c>
      <c r="AD110" s="116">
        <f t="shared" si="37"/>
        <v>0</v>
      </c>
      <c r="AE110" s="116">
        <f t="shared" si="38"/>
        <v>0</v>
      </c>
      <c r="AF110" s="116">
        <f t="shared" si="39"/>
        <v>0</v>
      </c>
      <c r="AG110" s="116">
        <f t="shared" si="40"/>
        <v>0</v>
      </c>
      <c r="AH110" s="116">
        <f t="shared" si="41"/>
        <v>0</v>
      </c>
      <c r="AI110" s="116">
        <f t="shared" si="42"/>
        <v>0</v>
      </c>
      <c r="AJ110" s="116">
        <f t="shared" si="43"/>
        <v>0</v>
      </c>
      <c r="AK110" s="116">
        <f t="shared" si="44"/>
        <v>0</v>
      </c>
      <c r="AL110" s="115">
        <f t="shared" ref="AL110:AL121" si="45">V$54*(EXP(-W54*($A75-1))-EXP(-W54*($A75)))</f>
        <v>0</v>
      </c>
      <c r="AM110" s="116"/>
      <c r="AN110" s="116"/>
      <c r="AO110" s="116"/>
      <c r="AP110" s="116"/>
      <c r="AQ110" s="116"/>
      <c r="AR110" s="116"/>
      <c r="AS110" s="116"/>
      <c r="AT110" s="116"/>
      <c r="AU110" s="116"/>
      <c r="AV110" s="116"/>
      <c r="AW110" s="199"/>
      <c r="AX110" s="116"/>
      <c r="AY110" s="116"/>
      <c r="AZ110" s="116"/>
      <c r="BA110" s="117"/>
      <c r="BB110" s="118">
        <f t="shared" si="8"/>
        <v>0</v>
      </c>
    </row>
    <row r="111" spans="1:54" x14ac:dyDescent="0.2">
      <c r="A111" s="100">
        <f t="shared" si="9"/>
        <v>37</v>
      </c>
      <c r="B111" s="100">
        <f t="shared" si="10"/>
        <v>2016</v>
      </c>
      <c r="C111" s="114">
        <f t="shared" si="7"/>
        <v>0</v>
      </c>
      <c r="D111" s="115">
        <f t="shared" si="11"/>
        <v>0</v>
      </c>
      <c r="E111" s="115">
        <f t="shared" si="12"/>
        <v>0</v>
      </c>
      <c r="F111" s="115">
        <f t="shared" si="13"/>
        <v>0</v>
      </c>
      <c r="G111" s="115">
        <f t="shared" si="14"/>
        <v>0</v>
      </c>
      <c r="H111" s="115">
        <f t="shared" si="15"/>
        <v>0</v>
      </c>
      <c r="I111" s="115">
        <f t="shared" si="16"/>
        <v>0</v>
      </c>
      <c r="J111" s="115">
        <f t="shared" si="17"/>
        <v>0</v>
      </c>
      <c r="K111" s="115">
        <f t="shared" si="18"/>
        <v>0</v>
      </c>
      <c r="L111" s="116">
        <f t="shared" si="19"/>
        <v>0</v>
      </c>
      <c r="M111" s="116">
        <f t="shared" si="20"/>
        <v>0</v>
      </c>
      <c r="N111" s="116">
        <f t="shared" si="21"/>
        <v>0</v>
      </c>
      <c r="O111" s="116">
        <f t="shared" si="22"/>
        <v>0</v>
      </c>
      <c r="P111" s="116">
        <f t="shared" si="23"/>
        <v>0</v>
      </c>
      <c r="Q111" s="116">
        <f t="shared" si="24"/>
        <v>0</v>
      </c>
      <c r="R111" s="116">
        <f t="shared" si="25"/>
        <v>0</v>
      </c>
      <c r="S111" s="116">
        <f t="shared" si="26"/>
        <v>0</v>
      </c>
      <c r="T111" s="116">
        <f t="shared" si="27"/>
        <v>0</v>
      </c>
      <c r="U111" s="116">
        <f t="shared" si="28"/>
        <v>0</v>
      </c>
      <c r="V111" s="116">
        <f t="shared" si="29"/>
        <v>0</v>
      </c>
      <c r="W111" s="116">
        <f t="shared" si="30"/>
        <v>0</v>
      </c>
      <c r="X111" s="116">
        <f t="shared" si="31"/>
        <v>0</v>
      </c>
      <c r="Y111" s="116">
        <f t="shared" si="32"/>
        <v>0</v>
      </c>
      <c r="Z111" s="116">
        <f t="shared" si="33"/>
        <v>0</v>
      </c>
      <c r="AA111" s="116">
        <f t="shared" si="34"/>
        <v>0</v>
      </c>
      <c r="AB111" s="116">
        <f t="shared" si="35"/>
        <v>0</v>
      </c>
      <c r="AC111" s="116">
        <f t="shared" si="36"/>
        <v>0</v>
      </c>
      <c r="AD111" s="116">
        <f t="shared" si="37"/>
        <v>0</v>
      </c>
      <c r="AE111" s="116">
        <f t="shared" si="38"/>
        <v>0</v>
      </c>
      <c r="AF111" s="116">
        <f t="shared" si="39"/>
        <v>0</v>
      </c>
      <c r="AG111" s="116">
        <f t="shared" si="40"/>
        <v>0</v>
      </c>
      <c r="AH111" s="116">
        <f t="shared" si="41"/>
        <v>0</v>
      </c>
      <c r="AI111" s="116">
        <f t="shared" si="42"/>
        <v>0</v>
      </c>
      <c r="AJ111" s="116">
        <f t="shared" si="43"/>
        <v>0</v>
      </c>
      <c r="AK111" s="116">
        <f t="shared" si="44"/>
        <v>0</v>
      </c>
      <c r="AL111" s="116">
        <f t="shared" si="45"/>
        <v>0</v>
      </c>
      <c r="AM111" s="115">
        <f t="shared" ref="AM111:AM121" si="46">V$55*(EXP(-W55*($A75-1))-EXP(-W55*($A75)))</f>
        <v>0</v>
      </c>
      <c r="AN111" s="116"/>
      <c r="AO111" s="116"/>
      <c r="AP111" s="116"/>
      <c r="AQ111" s="116"/>
      <c r="AR111" s="116"/>
      <c r="AS111" s="116"/>
      <c r="AT111" s="116"/>
      <c r="AU111" s="116"/>
      <c r="AV111" s="116"/>
      <c r="AW111" s="199"/>
      <c r="AX111" s="116"/>
      <c r="AY111" s="116"/>
      <c r="AZ111" s="116"/>
      <c r="BA111" s="117"/>
      <c r="BB111" s="118">
        <f t="shared" si="8"/>
        <v>0</v>
      </c>
    </row>
    <row r="112" spans="1:54" x14ac:dyDescent="0.2">
      <c r="A112" s="100">
        <f t="shared" si="9"/>
        <v>38</v>
      </c>
      <c r="B112" s="100">
        <f t="shared" si="10"/>
        <v>2017</v>
      </c>
      <c r="C112" s="114">
        <f t="shared" si="7"/>
        <v>0</v>
      </c>
      <c r="D112" s="115">
        <f t="shared" si="11"/>
        <v>0</v>
      </c>
      <c r="E112" s="115">
        <f t="shared" si="12"/>
        <v>0</v>
      </c>
      <c r="F112" s="115">
        <f t="shared" si="13"/>
        <v>0</v>
      </c>
      <c r="G112" s="115">
        <f t="shared" si="14"/>
        <v>0</v>
      </c>
      <c r="H112" s="115">
        <f t="shared" si="15"/>
        <v>0</v>
      </c>
      <c r="I112" s="115">
        <f t="shared" si="16"/>
        <v>0</v>
      </c>
      <c r="J112" s="115">
        <f t="shared" si="17"/>
        <v>0</v>
      </c>
      <c r="K112" s="115">
        <f t="shared" si="18"/>
        <v>0</v>
      </c>
      <c r="L112" s="116">
        <f t="shared" si="19"/>
        <v>0</v>
      </c>
      <c r="M112" s="116">
        <f t="shared" si="20"/>
        <v>0</v>
      </c>
      <c r="N112" s="116">
        <f t="shared" si="21"/>
        <v>0</v>
      </c>
      <c r="O112" s="116">
        <f t="shared" si="22"/>
        <v>0</v>
      </c>
      <c r="P112" s="116">
        <f t="shared" si="23"/>
        <v>0</v>
      </c>
      <c r="Q112" s="116">
        <f t="shared" si="24"/>
        <v>0</v>
      </c>
      <c r="R112" s="116">
        <f t="shared" si="25"/>
        <v>0</v>
      </c>
      <c r="S112" s="116">
        <f t="shared" si="26"/>
        <v>0</v>
      </c>
      <c r="T112" s="116">
        <f t="shared" si="27"/>
        <v>0</v>
      </c>
      <c r="U112" s="116">
        <f t="shared" si="28"/>
        <v>0</v>
      </c>
      <c r="V112" s="116">
        <f t="shared" si="29"/>
        <v>0</v>
      </c>
      <c r="W112" s="116">
        <f t="shared" si="30"/>
        <v>0</v>
      </c>
      <c r="X112" s="116">
        <f t="shared" si="31"/>
        <v>0</v>
      </c>
      <c r="Y112" s="116">
        <f t="shared" si="32"/>
        <v>0</v>
      </c>
      <c r="Z112" s="116">
        <f t="shared" si="33"/>
        <v>0</v>
      </c>
      <c r="AA112" s="116">
        <f t="shared" si="34"/>
        <v>0</v>
      </c>
      <c r="AB112" s="116">
        <f t="shared" si="35"/>
        <v>0</v>
      </c>
      <c r="AC112" s="116">
        <f t="shared" si="36"/>
        <v>0</v>
      </c>
      <c r="AD112" s="116">
        <f t="shared" si="37"/>
        <v>0</v>
      </c>
      <c r="AE112" s="116">
        <f t="shared" si="38"/>
        <v>0</v>
      </c>
      <c r="AF112" s="116">
        <f t="shared" si="39"/>
        <v>0</v>
      </c>
      <c r="AG112" s="116">
        <f t="shared" si="40"/>
        <v>0</v>
      </c>
      <c r="AH112" s="116">
        <f t="shared" si="41"/>
        <v>0</v>
      </c>
      <c r="AI112" s="116">
        <f t="shared" si="42"/>
        <v>0</v>
      </c>
      <c r="AJ112" s="116">
        <f t="shared" si="43"/>
        <v>0</v>
      </c>
      <c r="AK112" s="116">
        <f t="shared" si="44"/>
        <v>0</v>
      </c>
      <c r="AL112" s="116">
        <f t="shared" si="45"/>
        <v>0</v>
      </c>
      <c r="AM112" s="116">
        <f t="shared" si="46"/>
        <v>0</v>
      </c>
      <c r="AN112" s="115">
        <f t="shared" ref="AN112:AN121" si="47">V$56*(EXP(-W56*($A75-1))-EXP(-W56*($A75)))</f>
        <v>0</v>
      </c>
      <c r="AO112" s="116"/>
      <c r="AP112" s="116"/>
      <c r="AQ112" s="116"/>
      <c r="AR112" s="116"/>
      <c r="AS112" s="116"/>
      <c r="AT112" s="116"/>
      <c r="AU112" s="116"/>
      <c r="AV112" s="116"/>
      <c r="AW112" s="199"/>
      <c r="AX112" s="116"/>
      <c r="AY112" s="116"/>
      <c r="AZ112" s="116"/>
      <c r="BA112" s="117"/>
      <c r="BB112" s="118">
        <f t="shared" si="8"/>
        <v>0</v>
      </c>
    </row>
    <row r="113" spans="1:55" x14ac:dyDescent="0.2">
      <c r="A113" s="100">
        <f t="shared" si="9"/>
        <v>39</v>
      </c>
      <c r="B113" s="100">
        <f t="shared" si="10"/>
        <v>2018</v>
      </c>
      <c r="C113" s="114">
        <f t="shared" si="7"/>
        <v>0</v>
      </c>
      <c r="D113" s="115">
        <f t="shared" si="11"/>
        <v>0</v>
      </c>
      <c r="E113" s="115">
        <f t="shared" si="12"/>
        <v>0</v>
      </c>
      <c r="F113" s="115">
        <f t="shared" si="13"/>
        <v>0</v>
      </c>
      <c r="G113" s="115">
        <f t="shared" si="14"/>
        <v>0</v>
      </c>
      <c r="H113" s="115">
        <f t="shared" si="15"/>
        <v>0</v>
      </c>
      <c r="I113" s="115">
        <f t="shared" si="16"/>
        <v>0</v>
      </c>
      <c r="J113" s="115">
        <f t="shared" si="17"/>
        <v>0</v>
      </c>
      <c r="K113" s="115">
        <f t="shared" si="18"/>
        <v>0</v>
      </c>
      <c r="L113" s="116">
        <f t="shared" si="19"/>
        <v>0</v>
      </c>
      <c r="M113" s="116">
        <f t="shared" si="20"/>
        <v>0</v>
      </c>
      <c r="N113" s="116">
        <f t="shared" si="21"/>
        <v>0</v>
      </c>
      <c r="O113" s="116">
        <f t="shared" si="22"/>
        <v>0</v>
      </c>
      <c r="P113" s="116">
        <f t="shared" si="23"/>
        <v>0</v>
      </c>
      <c r="Q113" s="116">
        <f t="shared" si="24"/>
        <v>0</v>
      </c>
      <c r="R113" s="116">
        <f t="shared" si="25"/>
        <v>0</v>
      </c>
      <c r="S113" s="116">
        <f t="shared" si="26"/>
        <v>0</v>
      </c>
      <c r="T113" s="116">
        <f t="shared" si="27"/>
        <v>0</v>
      </c>
      <c r="U113" s="116">
        <f t="shared" si="28"/>
        <v>0</v>
      </c>
      <c r="V113" s="116">
        <f t="shared" si="29"/>
        <v>0</v>
      </c>
      <c r="W113" s="116">
        <f t="shared" si="30"/>
        <v>0</v>
      </c>
      <c r="X113" s="116">
        <f t="shared" si="31"/>
        <v>0</v>
      </c>
      <c r="Y113" s="116">
        <f t="shared" si="32"/>
        <v>0</v>
      </c>
      <c r="Z113" s="116">
        <f t="shared" si="33"/>
        <v>0</v>
      </c>
      <c r="AA113" s="116">
        <f t="shared" si="34"/>
        <v>0</v>
      </c>
      <c r="AB113" s="116">
        <f t="shared" si="35"/>
        <v>0</v>
      </c>
      <c r="AC113" s="116">
        <f t="shared" si="36"/>
        <v>0</v>
      </c>
      <c r="AD113" s="116">
        <f t="shared" si="37"/>
        <v>0</v>
      </c>
      <c r="AE113" s="116">
        <f t="shared" si="38"/>
        <v>0</v>
      </c>
      <c r="AF113" s="116">
        <f t="shared" si="39"/>
        <v>0</v>
      </c>
      <c r="AG113" s="116">
        <f t="shared" si="40"/>
        <v>0</v>
      </c>
      <c r="AH113" s="116">
        <f t="shared" si="41"/>
        <v>0</v>
      </c>
      <c r="AI113" s="116">
        <f t="shared" si="42"/>
        <v>0</v>
      </c>
      <c r="AJ113" s="116">
        <f t="shared" si="43"/>
        <v>0</v>
      </c>
      <c r="AK113" s="116">
        <f t="shared" si="44"/>
        <v>0</v>
      </c>
      <c r="AL113" s="116">
        <f t="shared" si="45"/>
        <v>0</v>
      </c>
      <c r="AM113" s="116">
        <f t="shared" si="46"/>
        <v>0</v>
      </c>
      <c r="AN113" s="116">
        <f t="shared" si="47"/>
        <v>0</v>
      </c>
      <c r="AO113" s="115">
        <f t="shared" ref="AO113:AO121" si="48">V$57*(EXP(-W57*($A75-1))-EXP(-W57*($A75)))</f>
        <v>0</v>
      </c>
      <c r="AP113" s="116"/>
      <c r="AQ113" s="116"/>
      <c r="AR113" s="116"/>
      <c r="AS113" s="116"/>
      <c r="AT113" s="116"/>
      <c r="AU113" s="116"/>
      <c r="AV113" s="116"/>
      <c r="AW113" s="199"/>
      <c r="AX113" s="116"/>
      <c r="AY113" s="116"/>
      <c r="AZ113" s="116"/>
      <c r="BA113" s="117"/>
      <c r="BB113" s="118">
        <f t="shared" si="8"/>
        <v>0</v>
      </c>
    </row>
    <row r="114" spans="1:55" x14ac:dyDescent="0.2">
      <c r="A114" s="100">
        <f t="shared" si="9"/>
        <v>40</v>
      </c>
      <c r="B114" s="100">
        <f t="shared" si="10"/>
        <v>2019</v>
      </c>
      <c r="C114" s="114">
        <f t="shared" si="7"/>
        <v>0</v>
      </c>
      <c r="D114" s="115">
        <f t="shared" si="11"/>
        <v>0</v>
      </c>
      <c r="E114" s="115">
        <f t="shared" si="12"/>
        <v>0</v>
      </c>
      <c r="F114" s="115">
        <f t="shared" si="13"/>
        <v>0</v>
      </c>
      <c r="G114" s="115">
        <f t="shared" si="14"/>
        <v>0</v>
      </c>
      <c r="H114" s="115">
        <f t="shared" si="15"/>
        <v>0</v>
      </c>
      <c r="I114" s="115">
        <f t="shared" si="16"/>
        <v>0</v>
      </c>
      <c r="J114" s="115">
        <f t="shared" si="17"/>
        <v>0</v>
      </c>
      <c r="K114" s="115">
        <f t="shared" si="18"/>
        <v>0</v>
      </c>
      <c r="L114" s="116">
        <f t="shared" si="19"/>
        <v>0</v>
      </c>
      <c r="M114" s="116">
        <f t="shared" si="20"/>
        <v>0</v>
      </c>
      <c r="N114" s="116">
        <f t="shared" si="21"/>
        <v>0</v>
      </c>
      <c r="O114" s="116">
        <f t="shared" si="22"/>
        <v>0</v>
      </c>
      <c r="P114" s="116">
        <f t="shared" si="23"/>
        <v>0</v>
      </c>
      <c r="Q114" s="116">
        <f t="shared" si="24"/>
        <v>0</v>
      </c>
      <c r="R114" s="116">
        <f t="shared" si="25"/>
        <v>0</v>
      </c>
      <c r="S114" s="116">
        <f t="shared" si="26"/>
        <v>0</v>
      </c>
      <c r="T114" s="116">
        <f t="shared" si="27"/>
        <v>0</v>
      </c>
      <c r="U114" s="116">
        <f t="shared" si="28"/>
        <v>0</v>
      </c>
      <c r="V114" s="116">
        <f t="shared" si="29"/>
        <v>0</v>
      </c>
      <c r="W114" s="116">
        <f t="shared" si="30"/>
        <v>0</v>
      </c>
      <c r="X114" s="116">
        <f t="shared" si="31"/>
        <v>0</v>
      </c>
      <c r="Y114" s="116">
        <f t="shared" si="32"/>
        <v>0</v>
      </c>
      <c r="Z114" s="116">
        <f t="shared" si="33"/>
        <v>0</v>
      </c>
      <c r="AA114" s="116">
        <f t="shared" si="34"/>
        <v>0</v>
      </c>
      <c r="AB114" s="116">
        <f t="shared" si="35"/>
        <v>0</v>
      </c>
      <c r="AC114" s="116">
        <f t="shared" si="36"/>
        <v>0</v>
      </c>
      <c r="AD114" s="116">
        <f t="shared" si="37"/>
        <v>0</v>
      </c>
      <c r="AE114" s="116">
        <f t="shared" si="38"/>
        <v>0</v>
      </c>
      <c r="AF114" s="116">
        <f t="shared" si="39"/>
        <v>0</v>
      </c>
      <c r="AG114" s="116">
        <f t="shared" si="40"/>
        <v>0</v>
      </c>
      <c r="AH114" s="116">
        <f t="shared" si="41"/>
        <v>0</v>
      </c>
      <c r="AI114" s="116">
        <f t="shared" si="42"/>
        <v>0</v>
      </c>
      <c r="AJ114" s="116">
        <f t="shared" si="43"/>
        <v>0</v>
      </c>
      <c r="AK114" s="116">
        <f t="shared" si="44"/>
        <v>0</v>
      </c>
      <c r="AL114" s="116">
        <f t="shared" si="45"/>
        <v>0</v>
      </c>
      <c r="AM114" s="116">
        <f t="shared" si="46"/>
        <v>0</v>
      </c>
      <c r="AN114" s="116">
        <f t="shared" si="47"/>
        <v>0</v>
      </c>
      <c r="AO114" s="116">
        <f t="shared" si="48"/>
        <v>0</v>
      </c>
      <c r="AP114" s="115">
        <f t="shared" ref="AP114:AP121" si="49">V$58*(EXP(-W58*($A75-1))-EXP(-W58*($A75)))</f>
        <v>0</v>
      </c>
      <c r="AQ114" s="116"/>
      <c r="AR114" s="116"/>
      <c r="AS114" s="116"/>
      <c r="AT114" s="116"/>
      <c r="AU114" s="116"/>
      <c r="AV114" s="116"/>
      <c r="AW114" s="199"/>
      <c r="AX114" s="116"/>
      <c r="AY114" s="116"/>
      <c r="AZ114" s="116"/>
      <c r="BA114" s="117"/>
      <c r="BB114" s="118">
        <f t="shared" si="8"/>
        <v>0</v>
      </c>
    </row>
    <row r="115" spans="1:55" x14ac:dyDescent="0.2">
      <c r="A115" s="100">
        <f t="shared" si="9"/>
        <v>41</v>
      </c>
      <c r="B115" s="100">
        <f t="shared" si="10"/>
        <v>2020</v>
      </c>
      <c r="C115" s="114">
        <f t="shared" si="7"/>
        <v>0</v>
      </c>
      <c r="D115" s="115">
        <f t="shared" si="11"/>
        <v>0</v>
      </c>
      <c r="E115" s="115">
        <f t="shared" si="12"/>
        <v>0</v>
      </c>
      <c r="F115" s="115">
        <f t="shared" si="13"/>
        <v>0</v>
      </c>
      <c r="G115" s="115">
        <f t="shared" si="14"/>
        <v>0</v>
      </c>
      <c r="H115" s="115">
        <f t="shared" si="15"/>
        <v>0</v>
      </c>
      <c r="I115" s="115">
        <f t="shared" si="16"/>
        <v>0</v>
      </c>
      <c r="J115" s="115">
        <f t="shared" si="17"/>
        <v>0</v>
      </c>
      <c r="K115" s="115">
        <f t="shared" si="18"/>
        <v>0</v>
      </c>
      <c r="L115" s="116">
        <f t="shared" si="19"/>
        <v>0</v>
      </c>
      <c r="M115" s="116">
        <f t="shared" si="20"/>
        <v>0</v>
      </c>
      <c r="N115" s="116">
        <f t="shared" si="21"/>
        <v>0</v>
      </c>
      <c r="O115" s="116">
        <f t="shared" si="22"/>
        <v>0</v>
      </c>
      <c r="P115" s="116">
        <f t="shared" si="23"/>
        <v>0</v>
      </c>
      <c r="Q115" s="116">
        <f t="shared" si="24"/>
        <v>0</v>
      </c>
      <c r="R115" s="116">
        <f t="shared" si="25"/>
        <v>0</v>
      </c>
      <c r="S115" s="116">
        <f t="shared" si="26"/>
        <v>0</v>
      </c>
      <c r="T115" s="116">
        <f t="shared" si="27"/>
        <v>0</v>
      </c>
      <c r="U115" s="116">
        <f t="shared" si="28"/>
        <v>0</v>
      </c>
      <c r="V115" s="116">
        <f t="shared" si="29"/>
        <v>0</v>
      </c>
      <c r="W115" s="116">
        <f t="shared" si="30"/>
        <v>0</v>
      </c>
      <c r="X115" s="116">
        <f t="shared" si="31"/>
        <v>0</v>
      </c>
      <c r="Y115" s="116">
        <f t="shared" si="32"/>
        <v>0</v>
      </c>
      <c r="Z115" s="116">
        <f t="shared" si="33"/>
        <v>0</v>
      </c>
      <c r="AA115" s="116">
        <f t="shared" si="34"/>
        <v>0</v>
      </c>
      <c r="AB115" s="116">
        <f t="shared" si="35"/>
        <v>0</v>
      </c>
      <c r="AC115" s="116">
        <f t="shared" si="36"/>
        <v>0</v>
      </c>
      <c r="AD115" s="116">
        <f t="shared" si="37"/>
        <v>0</v>
      </c>
      <c r="AE115" s="116">
        <f t="shared" si="38"/>
        <v>0</v>
      </c>
      <c r="AF115" s="116">
        <f t="shared" si="39"/>
        <v>0</v>
      </c>
      <c r="AG115" s="116">
        <f t="shared" si="40"/>
        <v>0</v>
      </c>
      <c r="AH115" s="116">
        <f t="shared" si="41"/>
        <v>0</v>
      </c>
      <c r="AI115" s="116">
        <f t="shared" si="42"/>
        <v>0</v>
      </c>
      <c r="AJ115" s="116">
        <f t="shared" si="43"/>
        <v>0</v>
      </c>
      <c r="AK115" s="116">
        <f t="shared" si="44"/>
        <v>0</v>
      </c>
      <c r="AL115" s="116">
        <f t="shared" si="45"/>
        <v>0</v>
      </c>
      <c r="AM115" s="116">
        <f t="shared" si="46"/>
        <v>0</v>
      </c>
      <c r="AN115" s="116">
        <f t="shared" si="47"/>
        <v>0</v>
      </c>
      <c r="AO115" s="116">
        <f t="shared" si="48"/>
        <v>0</v>
      </c>
      <c r="AP115" s="116">
        <f t="shared" si="49"/>
        <v>0</v>
      </c>
      <c r="AQ115" s="115">
        <f t="shared" ref="AQ115:AQ121" si="50">V$59*(EXP(-W59*($A75-1))-EXP(-W59*($A75)))</f>
        <v>0</v>
      </c>
      <c r="AR115" s="116"/>
      <c r="AS115" s="116"/>
      <c r="AT115" s="116"/>
      <c r="AU115" s="116"/>
      <c r="AV115" s="116"/>
      <c r="AW115" s="199"/>
      <c r="AX115" s="116"/>
      <c r="AY115" s="116"/>
      <c r="AZ115" s="116"/>
      <c r="BA115" s="117"/>
      <c r="BB115" s="118">
        <f t="shared" si="8"/>
        <v>0</v>
      </c>
    </row>
    <row r="116" spans="1:55" x14ac:dyDescent="0.2">
      <c r="A116" s="100">
        <f t="shared" si="9"/>
        <v>42</v>
      </c>
      <c r="B116" s="100">
        <f t="shared" si="10"/>
        <v>2021</v>
      </c>
      <c r="C116" s="114">
        <f t="shared" si="7"/>
        <v>0</v>
      </c>
      <c r="D116" s="115">
        <f t="shared" si="11"/>
        <v>0</v>
      </c>
      <c r="E116" s="115">
        <f t="shared" si="12"/>
        <v>0</v>
      </c>
      <c r="F116" s="115">
        <f t="shared" si="13"/>
        <v>0</v>
      </c>
      <c r="G116" s="115">
        <f t="shared" si="14"/>
        <v>0</v>
      </c>
      <c r="H116" s="115">
        <f t="shared" si="15"/>
        <v>0</v>
      </c>
      <c r="I116" s="115">
        <f t="shared" si="16"/>
        <v>0</v>
      </c>
      <c r="J116" s="115">
        <f t="shared" si="17"/>
        <v>0</v>
      </c>
      <c r="K116" s="115">
        <f t="shared" si="18"/>
        <v>0</v>
      </c>
      <c r="L116" s="116">
        <f t="shared" si="19"/>
        <v>0</v>
      </c>
      <c r="M116" s="116">
        <f t="shared" si="20"/>
        <v>0</v>
      </c>
      <c r="N116" s="116">
        <f t="shared" si="21"/>
        <v>0</v>
      </c>
      <c r="O116" s="116">
        <f t="shared" si="22"/>
        <v>0</v>
      </c>
      <c r="P116" s="116">
        <f t="shared" si="23"/>
        <v>0</v>
      </c>
      <c r="Q116" s="116">
        <f t="shared" si="24"/>
        <v>0</v>
      </c>
      <c r="R116" s="116">
        <f t="shared" si="25"/>
        <v>0</v>
      </c>
      <c r="S116" s="116">
        <f t="shared" si="26"/>
        <v>0</v>
      </c>
      <c r="T116" s="116">
        <f t="shared" si="27"/>
        <v>0</v>
      </c>
      <c r="U116" s="116">
        <f t="shared" si="28"/>
        <v>0</v>
      </c>
      <c r="V116" s="116">
        <f t="shared" si="29"/>
        <v>0</v>
      </c>
      <c r="W116" s="116">
        <f t="shared" si="30"/>
        <v>0</v>
      </c>
      <c r="X116" s="116">
        <f t="shared" si="31"/>
        <v>0</v>
      </c>
      <c r="Y116" s="116">
        <f t="shared" si="32"/>
        <v>0</v>
      </c>
      <c r="Z116" s="116">
        <f t="shared" si="33"/>
        <v>0</v>
      </c>
      <c r="AA116" s="116">
        <f t="shared" si="34"/>
        <v>0</v>
      </c>
      <c r="AB116" s="116">
        <f t="shared" si="35"/>
        <v>0</v>
      </c>
      <c r="AC116" s="116">
        <f t="shared" si="36"/>
        <v>0</v>
      </c>
      <c r="AD116" s="116">
        <f t="shared" si="37"/>
        <v>0</v>
      </c>
      <c r="AE116" s="116">
        <f t="shared" si="38"/>
        <v>0</v>
      </c>
      <c r="AF116" s="116">
        <f t="shared" si="39"/>
        <v>0</v>
      </c>
      <c r="AG116" s="116">
        <f t="shared" si="40"/>
        <v>0</v>
      </c>
      <c r="AH116" s="116">
        <f t="shared" si="41"/>
        <v>0</v>
      </c>
      <c r="AI116" s="116">
        <f t="shared" si="42"/>
        <v>0</v>
      </c>
      <c r="AJ116" s="116">
        <f t="shared" si="43"/>
        <v>0</v>
      </c>
      <c r="AK116" s="116">
        <f t="shared" si="44"/>
        <v>0</v>
      </c>
      <c r="AL116" s="116">
        <f t="shared" si="45"/>
        <v>0</v>
      </c>
      <c r="AM116" s="116">
        <f t="shared" si="46"/>
        <v>0</v>
      </c>
      <c r="AN116" s="116">
        <f t="shared" si="47"/>
        <v>0</v>
      </c>
      <c r="AO116" s="116">
        <f t="shared" si="48"/>
        <v>0</v>
      </c>
      <c r="AP116" s="116">
        <f t="shared" si="49"/>
        <v>0</v>
      </c>
      <c r="AQ116" s="116">
        <f t="shared" si="50"/>
        <v>0</v>
      </c>
      <c r="AR116" s="115">
        <f t="shared" ref="AR116:AR121" si="51">V$60*(EXP(-W60*($A75-1))-EXP(-W60*($A75)))</f>
        <v>0</v>
      </c>
      <c r="AS116" s="116"/>
      <c r="AT116" s="116"/>
      <c r="AU116" s="116"/>
      <c r="AV116" s="116"/>
      <c r="AW116" s="199"/>
      <c r="AX116" s="116"/>
      <c r="AY116" s="116"/>
      <c r="AZ116" s="116"/>
      <c r="BA116" s="117"/>
      <c r="BB116" s="118">
        <f t="shared" si="8"/>
        <v>0</v>
      </c>
    </row>
    <row r="117" spans="1:55" x14ac:dyDescent="0.2">
      <c r="A117" s="100">
        <f t="shared" si="9"/>
        <v>43</v>
      </c>
      <c r="B117" s="100">
        <f t="shared" si="10"/>
        <v>2022</v>
      </c>
      <c r="C117" s="114">
        <f t="shared" si="7"/>
        <v>0</v>
      </c>
      <c r="D117" s="115">
        <f t="shared" si="11"/>
        <v>0</v>
      </c>
      <c r="E117" s="115">
        <f t="shared" si="12"/>
        <v>0</v>
      </c>
      <c r="F117" s="115">
        <f t="shared" si="13"/>
        <v>0</v>
      </c>
      <c r="G117" s="115">
        <f t="shared" si="14"/>
        <v>0</v>
      </c>
      <c r="H117" s="115">
        <f t="shared" si="15"/>
        <v>0</v>
      </c>
      <c r="I117" s="115">
        <f t="shared" si="16"/>
        <v>0</v>
      </c>
      <c r="J117" s="115">
        <f t="shared" si="17"/>
        <v>0</v>
      </c>
      <c r="K117" s="115">
        <f t="shared" si="18"/>
        <v>0</v>
      </c>
      <c r="L117" s="116">
        <f t="shared" si="19"/>
        <v>0</v>
      </c>
      <c r="M117" s="116">
        <f t="shared" si="20"/>
        <v>0</v>
      </c>
      <c r="N117" s="116">
        <f t="shared" si="21"/>
        <v>0</v>
      </c>
      <c r="O117" s="116">
        <f t="shared" si="22"/>
        <v>0</v>
      </c>
      <c r="P117" s="116">
        <f t="shared" si="23"/>
        <v>0</v>
      </c>
      <c r="Q117" s="116">
        <f t="shared" si="24"/>
        <v>0</v>
      </c>
      <c r="R117" s="116">
        <f t="shared" si="25"/>
        <v>0</v>
      </c>
      <c r="S117" s="116">
        <f t="shared" si="26"/>
        <v>0</v>
      </c>
      <c r="T117" s="116">
        <f t="shared" si="27"/>
        <v>0</v>
      </c>
      <c r="U117" s="116">
        <f t="shared" si="28"/>
        <v>0</v>
      </c>
      <c r="V117" s="116">
        <f t="shared" si="29"/>
        <v>0</v>
      </c>
      <c r="W117" s="116">
        <f t="shared" si="30"/>
        <v>0</v>
      </c>
      <c r="X117" s="116">
        <f t="shared" si="31"/>
        <v>0</v>
      </c>
      <c r="Y117" s="116">
        <f t="shared" si="32"/>
        <v>0</v>
      </c>
      <c r="Z117" s="116">
        <f t="shared" si="33"/>
        <v>0</v>
      </c>
      <c r="AA117" s="116">
        <f t="shared" si="34"/>
        <v>0</v>
      </c>
      <c r="AB117" s="116">
        <f t="shared" si="35"/>
        <v>0</v>
      </c>
      <c r="AC117" s="116">
        <f t="shared" si="36"/>
        <v>0</v>
      </c>
      <c r="AD117" s="116">
        <f t="shared" si="37"/>
        <v>0</v>
      </c>
      <c r="AE117" s="116">
        <f t="shared" si="38"/>
        <v>0</v>
      </c>
      <c r="AF117" s="116">
        <f t="shared" si="39"/>
        <v>0</v>
      </c>
      <c r="AG117" s="116">
        <f t="shared" si="40"/>
        <v>0</v>
      </c>
      <c r="AH117" s="116">
        <f t="shared" si="41"/>
        <v>0</v>
      </c>
      <c r="AI117" s="116">
        <f t="shared" si="42"/>
        <v>0</v>
      </c>
      <c r="AJ117" s="116">
        <f t="shared" si="43"/>
        <v>0</v>
      </c>
      <c r="AK117" s="116">
        <f t="shared" si="44"/>
        <v>0</v>
      </c>
      <c r="AL117" s="116">
        <f t="shared" si="45"/>
        <v>0</v>
      </c>
      <c r="AM117" s="116">
        <f t="shared" si="46"/>
        <v>0</v>
      </c>
      <c r="AN117" s="116">
        <f t="shared" si="47"/>
        <v>0</v>
      </c>
      <c r="AO117" s="116">
        <f t="shared" si="48"/>
        <v>0</v>
      </c>
      <c r="AP117" s="116">
        <f t="shared" si="49"/>
        <v>0</v>
      </c>
      <c r="AQ117" s="116">
        <f t="shared" si="50"/>
        <v>0</v>
      </c>
      <c r="AR117" s="116">
        <f t="shared" si="51"/>
        <v>0</v>
      </c>
      <c r="AS117" s="115">
        <f>V$61*(EXP(-W61*($A75-1))-EXP(-W61*($A75)))</f>
        <v>0</v>
      </c>
      <c r="AT117" s="116"/>
      <c r="AU117" s="116"/>
      <c r="AV117" s="116"/>
      <c r="AW117" s="199"/>
      <c r="AX117" s="116"/>
      <c r="AY117" s="116"/>
      <c r="AZ117" s="116"/>
      <c r="BA117" s="117"/>
      <c r="BB117" s="118">
        <f t="shared" si="8"/>
        <v>0</v>
      </c>
      <c r="BC117" s="211"/>
    </row>
    <row r="118" spans="1:55" x14ac:dyDescent="0.2">
      <c r="A118" s="100">
        <f t="shared" si="9"/>
        <v>44</v>
      </c>
      <c r="B118" s="100">
        <f t="shared" si="10"/>
        <v>2023</v>
      </c>
      <c r="C118" s="114">
        <f t="shared" si="7"/>
        <v>0</v>
      </c>
      <c r="D118" s="115">
        <f t="shared" si="11"/>
        <v>0</v>
      </c>
      <c r="E118" s="115">
        <f t="shared" si="12"/>
        <v>0</v>
      </c>
      <c r="F118" s="115">
        <f t="shared" si="13"/>
        <v>0</v>
      </c>
      <c r="G118" s="115">
        <f t="shared" si="14"/>
        <v>0</v>
      </c>
      <c r="H118" s="115">
        <f t="shared" si="15"/>
        <v>0</v>
      </c>
      <c r="I118" s="115">
        <f t="shared" si="16"/>
        <v>0</v>
      </c>
      <c r="J118" s="115">
        <f t="shared" si="17"/>
        <v>0</v>
      </c>
      <c r="K118" s="115">
        <f t="shared" si="18"/>
        <v>0</v>
      </c>
      <c r="L118" s="116">
        <f t="shared" si="19"/>
        <v>0</v>
      </c>
      <c r="M118" s="116">
        <f t="shared" si="20"/>
        <v>0</v>
      </c>
      <c r="N118" s="116">
        <f t="shared" si="21"/>
        <v>0</v>
      </c>
      <c r="O118" s="116">
        <f t="shared" si="22"/>
        <v>0</v>
      </c>
      <c r="P118" s="116">
        <f t="shared" si="23"/>
        <v>0</v>
      </c>
      <c r="Q118" s="116">
        <f t="shared" si="24"/>
        <v>0</v>
      </c>
      <c r="R118" s="116">
        <f t="shared" si="25"/>
        <v>0</v>
      </c>
      <c r="S118" s="116">
        <f t="shared" si="26"/>
        <v>0</v>
      </c>
      <c r="T118" s="116">
        <f t="shared" si="27"/>
        <v>0</v>
      </c>
      <c r="U118" s="116">
        <f t="shared" si="28"/>
        <v>0</v>
      </c>
      <c r="V118" s="116">
        <f t="shared" si="29"/>
        <v>0</v>
      </c>
      <c r="W118" s="116">
        <f t="shared" si="30"/>
        <v>0</v>
      </c>
      <c r="X118" s="116">
        <f t="shared" si="31"/>
        <v>0</v>
      </c>
      <c r="Y118" s="116">
        <f t="shared" si="32"/>
        <v>0</v>
      </c>
      <c r="Z118" s="116">
        <f t="shared" si="33"/>
        <v>0</v>
      </c>
      <c r="AA118" s="116">
        <f t="shared" si="34"/>
        <v>0</v>
      </c>
      <c r="AB118" s="116">
        <f t="shared" si="35"/>
        <v>0</v>
      </c>
      <c r="AC118" s="116">
        <f t="shared" si="36"/>
        <v>0</v>
      </c>
      <c r="AD118" s="116">
        <f t="shared" si="37"/>
        <v>0</v>
      </c>
      <c r="AE118" s="116">
        <f t="shared" si="38"/>
        <v>0</v>
      </c>
      <c r="AF118" s="116">
        <f t="shared" si="39"/>
        <v>0</v>
      </c>
      <c r="AG118" s="116">
        <f t="shared" si="40"/>
        <v>0</v>
      </c>
      <c r="AH118" s="116">
        <f t="shared" si="41"/>
        <v>0</v>
      </c>
      <c r="AI118" s="116">
        <f t="shared" si="42"/>
        <v>0</v>
      </c>
      <c r="AJ118" s="116">
        <f t="shared" si="43"/>
        <v>0</v>
      </c>
      <c r="AK118" s="116">
        <f t="shared" si="44"/>
        <v>0</v>
      </c>
      <c r="AL118" s="116">
        <f t="shared" si="45"/>
        <v>0</v>
      </c>
      <c r="AM118" s="116">
        <f t="shared" si="46"/>
        <v>0</v>
      </c>
      <c r="AN118" s="116">
        <f t="shared" si="47"/>
        <v>0</v>
      </c>
      <c r="AO118" s="116">
        <f t="shared" si="48"/>
        <v>0</v>
      </c>
      <c r="AP118" s="116">
        <f t="shared" si="49"/>
        <v>0</v>
      </c>
      <c r="AQ118" s="116">
        <f t="shared" si="50"/>
        <v>0</v>
      </c>
      <c r="AR118" s="116">
        <f t="shared" si="51"/>
        <v>0</v>
      </c>
      <c r="AS118" s="116">
        <f>V$61*(EXP(-W62*($A76-1))-EXP(-W62*($A76)))</f>
        <v>0</v>
      </c>
      <c r="AT118" s="115">
        <f>V$62*(EXP(-W62*($A75-1))-EXP(-W62*($A75)))</f>
        <v>0</v>
      </c>
      <c r="AU118" s="116"/>
      <c r="AV118" s="116"/>
      <c r="AW118" s="199"/>
      <c r="AX118" s="116"/>
      <c r="AY118" s="116"/>
      <c r="AZ118" s="116"/>
      <c r="BA118" s="117"/>
      <c r="BB118" s="118">
        <f t="shared" si="8"/>
        <v>0</v>
      </c>
      <c r="BC118" s="211"/>
    </row>
    <row r="119" spans="1:55" x14ac:dyDescent="0.2">
      <c r="A119" s="101">
        <f t="shared" si="9"/>
        <v>45</v>
      </c>
      <c r="B119" s="101">
        <f t="shared" si="10"/>
        <v>2024</v>
      </c>
      <c r="C119" s="114">
        <f t="shared" si="7"/>
        <v>0</v>
      </c>
      <c r="D119" s="115">
        <f t="shared" si="11"/>
        <v>0</v>
      </c>
      <c r="E119" s="115">
        <f t="shared" si="12"/>
        <v>0</v>
      </c>
      <c r="F119" s="115">
        <f t="shared" si="13"/>
        <v>0</v>
      </c>
      <c r="G119" s="115">
        <f t="shared" si="14"/>
        <v>0</v>
      </c>
      <c r="H119" s="115">
        <f t="shared" si="15"/>
        <v>0</v>
      </c>
      <c r="I119" s="115">
        <f t="shared" si="16"/>
        <v>0</v>
      </c>
      <c r="J119" s="115">
        <f t="shared" si="17"/>
        <v>0</v>
      </c>
      <c r="K119" s="115">
        <f t="shared" si="18"/>
        <v>0</v>
      </c>
      <c r="L119" s="116">
        <f t="shared" si="19"/>
        <v>0</v>
      </c>
      <c r="M119" s="116">
        <f t="shared" si="20"/>
        <v>0</v>
      </c>
      <c r="N119" s="116">
        <f t="shared" si="21"/>
        <v>0</v>
      </c>
      <c r="O119" s="116">
        <f t="shared" si="22"/>
        <v>0</v>
      </c>
      <c r="P119" s="116">
        <f t="shared" si="23"/>
        <v>0</v>
      </c>
      <c r="Q119" s="116">
        <f t="shared" si="24"/>
        <v>0</v>
      </c>
      <c r="R119" s="116">
        <f t="shared" si="25"/>
        <v>0</v>
      </c>
      <c r="S119" s="116">
        <f t="shared" si="26"/>
        <v>0</v>
      </c>
      <c r="T119" s="116">
        <f t="shared" si="27"/>
        <v>0</v>
      </c>
      <c r="U119" s="116">
        <f t="shared" si="28"/>
        <v>0</v>
      </c>
      <c r="V119" s="116">
        <f t="shared" si="29"/>
        <v>0</v>
      </c>
      <c r="W119" s="116">
        <f t="shared" si="30"/>
        <v>0</v>
      </c>
      <c r="X119" s="116">
        <f t="shared" si="31"/>
        <v>0</v>
      </c>
      <c r="Y119" s="116">
        <f t="shared" si="32"/>
        <v>0</v>
      </c>
      <c r="Z119" s="116">
        <f t="shared" si="33"/>
        <v>0</v>
      </c>
      <c r="AA119" s="116">
        <f t="shared" si="34"/>
        <v>0</v>
      </c>
      <c r="AB119" s="116">
        <f t="shared" si="35"/>
        <v>0</v>
      </c>
      <c r="AC119" s="116">
        <f t="shared" si="36"/>
        <v>0</v>
      </c>
      <c r="AD119" s="116">
        <f t="shared" si="37"/>
        <v>0</v>
      </c>
      <c r="AE119" s="116">
        <f t="shared" si="38"/>
        <v>0</v>
      </c>
      <c r="AF119" s="116">
        <f t="shared" si="39"/>
        <v>0</v>
      </c>
      <c r="AG119" s="116">
        <f t="shared" si="40"/>
        <v>0</v>
      </c>
      <c r="AH119" s="116">
        <f t="shared" si="41"/>
        <v>0</v>
      </c>
      <c r="AI119" s="116">
        <f t="shared" si="42"/>
        <v>0</v>
      </c>
      <c r="AJ119" s="116">
        <f t="shared" si="43"/>
        <v>0</v>
      </c>
      <c r="AK119" s="116">
        <f t="shared" si="44"/>
        <v>0</v>
      </c>
      <c r="AL119" s="116">
        <f t="shared" si="45"/>
        <v>0</v>
      </c>
      <c r="AM119" s="116">
        <f t="shared" si="46"/>
        <v>0</v>
      </c>
      <c r="AN119" s="116">
        <f t="shared" si="47"/>
        <v>0</v>
      </c>
      <c r="AO119" s="116">
        <f t="shared" si="48"/>
        <v>0</v>
      </c>
      <c r="AP119" s="116">
        <f t="shared" si="49"/>
        <v>0</v>
      </c>
      <c r="AQ119" s="116">
        <f t="shared" si="50"/>
        <v>0</v>
      </c>
      <c r="AR119" s="116">
        <f t="shared" si="51"/>
        <v>0</v>
      </c>
      <c r="AS119" s="116">
        <f>V$61*(EXP(-W63*($A77-1))-EXP(-W63*($A77)))</f>
        <v>0</v>
      </c>
      <c r="AT119" s="116">
        <f>V$62*(EXP(-W63*($A76-1))-EXP(-W63*($A76)))</f>
        <v>0</v>
      </c>
      <c r="AU119" s="115">
        <f>V$63*(EXP(-W63*($A75-1))-EXP(-W63*($A75)))</f>
        <v>0</v>
      </c>
      <c r="AV119" s="116"/>
      <c r="AW119" s="199"/>
      <c r="AX119" s="116"/>
      <c r="AY119" s="116"/>
      <c r="AZ119" s="116"/>
      <c r="BA119" s="117"/>
      <c r="BB119" s="118">
        <f t="shared" si="8"/>
        <v>0</v>
      </c>
      <c r="BC119" s="211"/>
    </row>
    <row r="120" spans="1:55" x14ac:dyDescent="0.2">
      <c r="A120" s="101">
        <f t="shared" si="9"/>
        <v>46</v>
      </c>
      <c r="B120" s="101">
        <f t="shared" si="10"/>
        <v>2025</v>
      </c>
      <c r="C120" s="114">
        <f t="shared" si="7"/>
        <v>0</v>
      </c>
      <c r="D120" s="115">
        <f t="shared" si="11"/>
        <v>0</v>
      </c>
      <c r="E120" s="115">
        <f t="shared" si="12"/>
        <v>0</v>
      </c>
      <c r="F120" s="115">
        <f t="shared" si="13"/>
        <v>0</v>
      </c>
      <c r="G120" s="115">
        <f t="shared" si="14"/>
        <v>0</v>
      </c>
      <c r="H120" s="115">
        <f t="shared" si="15"/>
        <v>0</v>
      </c>
      <c r="I120" s="115">
        <f t="shared" si="16"/>
        <v>0</v>
      </c>
      <c r="J120" s="115">
        <f t="shared" si="17"/>
        <v>0</v>
      </c>
      <c r="K120" s="115">
        <f t="shared" si="18"/>
        <v>0</v>
      </c>
      <c r="L120" s="116">
        <f t="shared" si="19"/>
        <v>0</v>
      </c>
      <c r="M120" s="116">
        <f t="shared" si="20"/>
        <v>0</v>
      </c>
      <c r="N120" s="116">
        <f t="shared" si="21"/>
        <v>0</v>
      </c>
      <c r="O120" s="116">
        <f t="shared" si="22"/>
        <v>0</v>
      </c>
      <c r="P120" s="116">
        <f t="shared" si="23"/>
        <v>0</v>
      </c>
      <c r="Q120" s="116">
        <f t="shared" si="24"/>
        <v>0</v>
      </c>
      <c r="R120" s="116">
        <f t="shared" si="25"/>
        <v>0</v>
      </c>
      <c r="S120" s="116">
        <f t="shared" si="26"/>
        <v>0</v>
      </c>
      <c r="T120" s="116">
        <f t="shared" si="27"/>
        <v>0</v>
      </c>
      <c r="U120" s="116">
        <f t="shared" si="28"/>
        <v>0</v>
      </c>
      <c r="V120" s="116">
        <f t="shared" si="29"/>
        <v>0</v>
      </c>
      <c r="W120" s="116">
        <f t="shared" si="30"/>
        <v>0</v>
      </c>
      <c r="X120" s="116">
        <f t="shared" si="31"/>
        <v>0</v>
      </c>
      <c r="Y120" s="116">
        <f t="shared" si="32"/>
        <v>0</v>
      </c>
      <c r="Z120" s="116">
        <f t="shared" si="33"/>
        <v>0</v>
      </c>
      <c r="AA120" s="116">
        <f t="shared" si="34"/>
        <v>0</v>
      </c>
      <c r="AB120" s="116">
        <f t="shared" si="35"/>
        <v>0</v>
      </c>
      <c r="AC120" s="116">
        <f t="shared" si="36"/>
        <v>0</v>
      </c>
      <c r="AD120" s="116">
        <f t="shared" si="37"/>
        <v>0</v>
      </c>
      <c r="AE120" s="116">
        <f t="shared" si="38"/>
        <v>0</v>
      </c>
      <c r="AF120" s="116">
        <f t="shared" si="39"/>
        <v>0</v>
      </c>
      <c r="AG120" s="116">
        <f t="shared" si="40"/>
        <v>0</v>
      </c>
      <c r="AH120" s="116">
        <f t="shared" si="41"/>
        <v>0</v>
      </c>
      <c r="AI120" s="116">
        <f t="shared" si="42"/>
        <v>0</v>
      </c>
      <c r="AJ120" s="116">
        <f t="shared" si="43"/>
        <v>0</v>
      </c>
      <c r="AK120" s="116">
        <f t="shared" si="44"/>
        <v>0</v>
      </c>
      <c r="AL120" s="116">
        <f t="shared" si="45"/>
        <v>0</v>
      </c>
      <c r="AM120" s="116">
        <f t="shared" si="46"/>
        <v>0</v>
      </c>
      <c r="AN120" s="116">
        <f t="shared" si="47"/>
        <v>0</v>
      </c>
      <c r="AO120" s="116">
        <f t="shared" si="48"/>
        <v>0</v>
      </c>
      <c r="AP120" s="116">
        <f t="shared" si="49"/>
        <v>0</v>
      </c>
      <c r="AQ120" s="116">
        <f t="shared" si="50"/>
        <v>0</v>
      </c>
      <c r="AR120" s="116">
        <f t="shared" si="51"/>
        <v>0</v>
      </c>
      <c r="AS120" s="116">
        <f>V$61*(EXP(-W64*($A78-1))-EXP(-W64*($A78)))</f>
        <v>0</v>
      </c>
      <c r="AT120" s="116">
        <f>V$62*(EXP(-W64*($A77-1))-EXP(-W64*($A77)))</f>
        <v>0</v>
      </c>
      <c r="AU120" s="116">
        <f>V$63*(EXP(-W64*($A76-1))-EXP(-W64*($A76)))</f>
        <v>0</v>
      </c>
      <c r="AV120" s="115">
        <f>V$64*(EXP(-W64*($A75-1))-EXP(-W64*($A75)))</f>
        <v>0</v>
      </c>
      <c r="AW120" s="199"/>
      <c r="AX120" s="116"/>
      <c r="AY120" s="116"/>
      <c r="AZ120" s="116"/>
      <c r="BA120" s="117"/>
      <c r="BB120" s="118">
        <f t="shared" si="8"/>
        <v>0</v>
      </c>
      <c r="BC120" s="211"/>
    </row>
    <row r="121" spans="1:55" x14ac:dyDescent="0.2">
      <c r="A121" s="101">
        <f t="shared" si="9"/>
        <v>47</v>
      </c>
      <c r="B121" s="101">
        <f t="shared" si="10"/>
        <v>2026</v>
      </c>
      <c r="C121" s="201">
        <f t="shared" si="7"/>
        <v>0</v>
      </c>
      <c r="D121" s="202">
        <f t="shared" si="11"/>
        <v>0</v>
      </c>
      <c r="E121" s="202">
        <f t="shared" si="12"/>
        <v>0</v>
      </c>
      <c r="F121" s="202">
        <f t="shared" si="13"/>
        <v>0</v>
      </c>
      <c r="G121" s="202">
        <f t="shared" si="14"/>
        <v>0</v>
      </c>
      <c r="H121" s="202">
        <f t="shared" si="15"/>
        <v>0</v>
      </c>
      <c r="I121" s="202">
        <f t="shared" si="16"/>
        <v>0</v>
      </c>
      <c r="J121" s="202">
        <f t="shared" si="17"/>
        <v>0</v>
      </c>
      <c r="K121" s="202">
        <f t="shared" si="18"/>
        <v>0</v>
      </c>
      <c r="L121" s="203">
        <f t="shared" si="19"/>
        <v>0</v>
      </c>
      <c r="M121" s="203">
        <f t="shared" si="20"/>
        <v>0</v>
      </c>
      <c r="N121" s="203">
        <f t="shared" si="21"/>
        <v>0</v>
      </c>
      <c r="O121" s="203">
        <f t="shared" si="22"/>
        <v>0</v>
      </c>
      <c r="P121" s="203">
        <f t="shared" si="23"/>
        <v>0</v>
      </c>
      <c r="Q121" s="203">
        <f t="shared" si="24"/>
        <v>0</v>
      </c>
      <c r="R121" s="203">
        <f t="shared" si="25"/>
        <v>0</v>
      </c>
      <c r="S121" s="203">
        <f t="shared" si="26"/>
        <v>0</v>
      </c>
      <c r="T121" s="203">
        <f t="shared" si="27"/>
        <v>0</v>
      </c>
      <c r="U121" s="203">
        <f t="shared" si="28"/>
        <v>0</v>
      </c>
      <c r="V121" s="203">
        <f t="shared" si="29"/>
        <v>0</v>
      </c>
      <c r="W121" s="203">
        <f t="shared" si="30"/>
        <v>0</v>
      </c>
      <c r="X121" s="203">
        <f t="shared" si="31"/>
        <v>0</v>
      </c>
      <c r="Y121" s="203">
        <f t="shared" si="32"/>
        <v>0</v>
      </c>
      <c r="Z121" s="203">
        <f t="shared" si="33"/>
        <v>0</v>
      </c>
      <c r="AA121" s="203">
        <f t="shared" si="34"/>
        <v>0</v>
      </c>
      <c r="AB121" s="203">
        <f t="shared" si="35"/>
        <v>0</v>
      </c>
      <c r="AC121" s="203">
        <f t="shared" si="36"/>
        <v>0</v>
      </c>
      <c r="AD121" s="203">
        <f t="shared" si="37"/>
        <v>0</v>
      </c>
      <c r="AE121" s="203">
        <f t="shared" si="38"/>
        <v>0</v>
      </c>
      <c r="AF121" s="203">
        <f t="shared" si="39"/>
        <v>0</v>
      </c>
      <c r="AG121" s="203">
        <f t="shared" si="40"/>
        <v>0</v>
      </c>
      <c r="AH121" s="203">
        <f t="shared" si="41"/>
        <v>0</v>
      </c>
      <c r="AI121" s="203">
        <f t="shared" si="42"/>
        <v>0</v>
      </c>
      <c r="AJ121" s="203">
        <f t="shared" si="43"/>
        <v>0</v>
      </c>
      <c r="AK121" s="203">
        <f t="shared" si="44"/>
        <v>0</v>
      </c>
      <c r="AL121" s="203">
        <f t="shared" si="45"/>
        <v>0</v>
      </c>
      <c r="AM121" s="203">
        <f t="shared" si="46"/>
        <v>0</v>
      </c>
      <c r="AN121" s="203">
        <f t="shared" si="47"/>
        <v>0</v>
      </c>
      <c r="AO121" s="203">
        <f t="shared" si="48"/>
        <v>0</v>
      </c>
      <c r="AP121" s="203">
        <f t="shared" si="49"/>
        <v>0</v>
      </c>
      <c r="AQ121" s="203">
        <f t="shared" si="50"/>
        <v>0</v>
      </c>
      <c r="AR121" s="203">
        <f t="shared" si="51"/>
        <v>0</v>
      </c>
      <c r="AS121" s="203">
        <f>V$61*(EXP(-W65*($A79-1))-EXP(-W65*($A79)))</f>
        <v>0</v>
      </c>
      <c r="AT121" s="203">
        <f>V$62*(EXP(-W65*($A78-1))-EXP(-W65*($A78)))</f>
        <v>0</v>
      </c>
      <c r="AU121" s="203">
        <f>V$63*(EXP(-W65*($A77-1))-EXP(-W65*($A77)))</f>
        <v>0</v>
      </c>
      <c r="AV121" s="203">
        <f>V$64*(EXP(-W65*($A76-1))-EXP(-W65*($A76)))</f>
        <v>0</v>
      </c>
      <c r="AW121" s="210">
        <f>V$65*(EXP(-W65*($A75-1))-EXP(-W65*($A75)))</f>
        <v>0</v>
      </c>
      <c r="AX121" s="202"/>
      <c r="AY121" s="202"/>
      <c r="AZ121" s="202"/>
      <c r="BA121" s="209"/>
      <c r="BB121" s="206">
        <f t="shared" si="8"/>
        <v>0</v>
      </c>
      <c r="BC121" s="211"/>
    </row>
    <row r="122" spans="1:55" x14ac:dyDescent="0.2">
      <c r="A122" s="185">
        <f t="shared" si="9"/>
        <v>48</v>
      </c>
      <c r="B122" s="185">
        <f t="shared" si="10"/>
        <v>2027</v>
      </c>
      <c r="C122" s="114">
        <f>V$19*(EXP(-W62*($A122-1))-EXP(-W62*($A122)))</f>
        <v>0</v>
      </c>
      <c r="D122" s="115">
        <f>V$20*(EXP(-W62*($A121-1))-EXP(-W62*($A121)))</f>
        <v>0</v>
      </c>
      <c r="E122" s="115">
        <f>V$21*(EXP(-W62*($A120-1))-EXP(-W62*($A120)))</f>
        <v>0</v>
      </c>
      <c r="F122" s="115">
        <f>V$22*(EXP(-W62*($A119-1))-EXP(-W62*($A119)))</f>
        <v>0</v>
      </c>
      <c r="G122" s="115">
        <f>V$23*(EXP(-W62*($A118-1))-EXP(-W62*($A118)))</f>
        <v>0</v>
      </c>
      <c r="H122" s="115">
        <f>V$24*(EXP(-W62*($A117-1))-EXP(-W62*($A117)))</f>
        <v>0</v>
      </c>
      <c r="I122" s="115">
        <f>V$25*(EXP(-W62*($A116-1))-EXP(-W62*($A116)))</f>
        <v>0</v>
      </c>
      <c r="J122" s="115">
        <f>V$26*(EXP(-W62*($A115-1))-EXP(-W62*($A115)))</f>
        <v>0</v>
      </c>
      <c r="K122" s="115">
        <f>V$27*(EXP(-W62*($A114-1))-EXP(-W62*($A114)))</f>
        <v>0</v>
      </c>
      <c r="L122" s="116">
        <f>V$28*(EXP(-W62*($A113-1))-EXP(-W62*($A113)))</f>
        <v>0</v>
      </c>
      <c r="M122" s="116">
        <f>V$29*(EXP(-W62*($A112-1))-EXP(-W62*($A112)))</f>
        <v>0</v>
      </c>
      <c r="N122" s="116">
        <f>V$30*(EXP(-W62*($A111-1))-EXP(-W62*($A111)))</f>
        <v>0</v>
      </c>
      <c r="O122" s="116">
        <f>V$31*(EXP(-W62*($A110-1))-EXP(-W62*($A110)))</f>
        <v>0</v>
      </c>
      <c r="P122" s="116">
        <f>V$32*(EXP(-W62*($A109-1))-EXP(-W62*($A109)))</f>
        <v>0</v>
      </c>
      <c r="Q122" s="116">
        <f>V$33*(EXP(-W62*($A108-1))-EXP(-W62*($A108)))</f>
        <v>0</v>
      </c>
      <c r="R122" s="116">
        <f>V$34*(EXP(-W62*($A107-1))-EXP(-W62*($A107)))</f>
        <v>0</v>
      </c>
      <c r="S122" s="116">
        <f>V$35*(EXP(-W62*($A106-1))-EXP(-W62*($A106)))</f>
        <v>0</v>
      </c>
      <c r="T122" s="116">
        <f>V$36*(EXP(-W62*($A105-1))-EXP(-W62*($A105)))</f>
        <v>0</v>
      </c>
      <c r="U122" s="116">
        <f>V$37*(EXP(-W62*($A104-1))-EXP(-W62*($A104)))</f>
        <v>0</v>
      </c>
      <c r="V122" s="116">
        <f>V$38*(EXP(-W62*($A103-1))-EXP(-W62*($A103)))</f>
        <v>0</v>
      </c>
      <c r="W122" s="116">
        <f>V$39*(EXP(-W62*($A102-1))-EXP(-W62*($A102)))</f>
        <v>0</v>
      </c>
      <c r="X122" s="116">
        <f>V$40*(EXP(-W62*($A101-1))-EXP(-W62*($A101)))</f>
        <v>0</v>
      </c>
      <c r="Y122" s="116">
        <f>V$41*(EXP(-W62*($A100-1))-EXP(-W62*($A100)))</f>
        <v>0</v>
      </c>
      <c r="Z122" s="116">
        <f>V$42*(EXP(-W62*($A99-1))-EXP(-W62*($A99)))</f>
        <v>0</v>
      </c>
      <c r="AA122" s="116">
        <f>V$43*(EXP(-W62*($A98-1))-EXP(-W62*($A98)))</f>
        <v>0</v>
      </c>
      <c r="AB122" s="116">
        <f>V$44*(EXP(-W62*($A97-1))-EXP(-W62*($A97)))</f>
        <v>0</v>
      </c>
      <c r="AC122" s="116">
        <f>V$45*(EXP(-W62*($A96-1))-EXP(-W62*($A96)))</f>
        <v>0</v>
      </c>
      <c r="AD122" s="116">
        <f>V$46*(EXP(-W62*($A95-1))-EXP(-W62*($A95)))</f>
        <v>0</v>
      </c>
      <c r="AE122" s="116">
        <f>V$47*(EXP(-W62*($A94-1))-EXP(-W62*($A94)))</f>
        <v>0</v>
      </c>
      <c r="AF122" s="116">
        <f>V$48*(EXP(-W62*($A93-1))-EXP(-W62*($A93)))</f>
        <v>0</v>
      </c>
      <c r="AG122" s="116">
        <f>V$49*(EXP(-W62*($A92-1))-EXP(-W62*($A92)))</f>
        <v>0</v>
      </c>
      <c r="AH122" s="116">
        <f>V$50*(EXP(-W62*($A91-1))-EXP(-W62*($A91)))</f>
        <v>0</v>
      </c>
      <c r="AI122" s="116">
        <f>V$51*(EXP(-W62*($A90-1))-EXP(-W62*($A90)))</f>
        <v>0</v>
      </c>
      <c r="AJ122" s="116">
        <f>V$52*(EXP(-W62*($A89-1))-EXP(-W62*($A89)))</f>
        <v>0</v>
      </c>
      <c r="AK122" s="116">
        <f>V$53*(EXP(-W62*($A88-1))-EXP(-W62*($A88)))</f>
        <v>0</v>
      </c>
      <c r="AL122" s="116">
        <f>V$54*(EXP(-W62*($A87-1))-EXP(-W62*($A87)))</f>
        <v>0</v>
      </c>
      <c r="AM122" s="116">
        <f>V$55*(EXP(-W62*($A86-1))-EXP(-W62*($A86)))</f>
        <v>0</v>
      </c>
      <c r="AN122" s="116">
        <f>V$56*(EXP(-W62*($A85-1))-EXP(-W62*($A85)))</f>
        <v>0</v>
      </c>
      <c r="AO122" s="116">
        <f>V$57*(EXP(-W62*($A84-1))-EXP(-W62*($A84)))</f>
        <v>0</v>
      </c>
      <c r="AP122" s="116">
        <f>V$58*(EXP(-W62*($A83-1))-EXP(-W62*($A83)))</f>
        <v>0</v>
      </c>
      <c r="AQ122" s="116">
        <f>V$59*(EXP(-W62*($A82-1))-EXP(-W62*($A82)))</f>
        <v>0</v>
      </c>
      <c r="AR122" s="116">
        <f>V$60*(EXP(-W62*($A81-1))-EXP(-W62*($A81)))</f>
        <v>0</v>
      </c>
      <c r="AS122" s="116">
        <f>V$61*(EXP(-W62*($A80-1))-EXP(-W62*($A80)))</f>
        <v>0</v>
      </c>
      <c r="AT122" s="116">
        <f>V$62*(EXP(-W62*($A79-1))-EXP(-W62*($A79)))</f>
        <v>0</v>
      </c>
      <c r="AU122" s="116">
        <f>V$63*(EXP(-W62*($A78-1))-EXP(-W62*($A78)))</f>
        <v>0</v>
      </c>
      <c r="AV122" s="116">
        <f>V$64*(EXP(-W62*($A77-1))-EXP(-W62*($A77)))</f>
        <v>0</v>
      </c>
      <c r="AW122" s="207">
        <f>V$65*(EXP(-W62*($A76-1))-EXP(-W62*($A76)))</f>
        <v>0</v>
      </c>
      <c r="AX122" s="115">
        <f>V$66*(EXP(-W66*($A75-1))-EXP(-W66*($A75)))</f>
        <v>0</v>
      </c>
      <c r="AY122" s="115"/>
      <c r="AZ122" s="115"/>
      <c r="BA122" s="208"/>
      <c r="BB122" s="118">
        <f>SUM(C122:BA122)</f>
        <v>0</v>
      </c>
      <c r="BC122" s="211"/>
    </row>
    <row r="123" spans="1:55" x14ac:dyDescent="0.2">
      <c r="A123" s="101">
        <f t="shared" si="9"/>
        <v>49</v>
      </c>
      <c r="B123" s="101">
        <f t="shared" si="10"/>
        <v>2028</v>
      </c>
      <c r="C123" s="114">
        <f>V$19*(EXP(-W63*($A123-1))-EXP(-W63*($A123)))</f>
        <v>0</v>
      </c>
      <c r="D123" s="115">
        <f>V$20*(EXP(-W63*($A122-1))-EXP(-W63*($A122)))</f>
        <v>0</v>
      </c>
      <c r="E123" s="115">
        <f>V$21*(EXP(-W63*($A121-1))-EXP(-W63*($A121)))</f>
        <v>0</v>
      </c>
      <c r="F123" s="115">
        <f>V$22*(EXP(-W63*($A120-1))-EXP(-W63*($A120)))</f>
        <v>0</v>
      </c>
      <c r="G123" s="115">
        <f>V$23*(EXP(-W63*($A119-1))-EXP(-W63*($A119)))</f>
        <v>0</v>
      </c>
      <c r="H123" s="115">
        <f>V$24*(EXP(-W63*($A118-1))-EXP(-W63*($A118)))</f>
        <v>0</v>
      </c>
      <c r="I123" s="115">
        <f>V$25*(EXP(-W63*($A117-1))-EXP(-W63*($A117)))</f>
        <v>0</v>
      </c>
      <c r="J123" s="115">
        <f>V$26*(EXP(-W63*($A116-1))-EXP(-W63*($A116)))</f>
        <v>0</v>
      </c>
      <c r="K123" s="115">
        <f>V$27*(EXP(-W63*($A115-1))-EXP(-W63*($A115)))</f>
        <v>0</v>
      </c>
      <c r="L123" s="116">
        <f>V$28*(EXP(-W63*($A114-1))-EXP(-W63*($A114)))</f>
        <v>0</v>
      </c>
      <c r="M123" s="116">
        <f>V$29*(EXP(-W63*($A113-1))-EXP(-W63*($A113)))</f>
        <v>0</v>
      </c>
      <c r="N123" s="116">
        <f>V$30*(EXP(-W63*($A112-1))-EXP(-W63*($A112)))</f>
        <v>0</v>
      </c>
      <c r="O123" s="116">
        <f>V$31*(EXP(-W63*($A111-1))-EXP(-W63*($A111)))</f>
        <v>0</v>
      </c>
      <c r="P123" s="116">
        <f>V$32*(EXP(-W63*($A110-1))-EXP(-W63*($A110)))</f>
        <v>0</v>
      </c>
      <c r="Q123" s="116">
        <f>V$33*(EXP(-W63*($A109-1))-EXP(-W63*($A109)))</f>
        <v>0</v>
      </c>
      <c r="R123" s="116">
        <f>V$34*(EXP(-W63*($A108-1))-EXP(-W63*($A108)))</f>
        <v>0</v>
      </c>
      <c r="S123" s="116">
        <f>V$35*(EXP(-W63*($A107-1))-EXP(-W63*($A107)))</f>
        <v>0</v>
      </c>
      <c r="T123" s="116">
        <f>V$36*(EXP(-W63*($A106-1))-EXP(-W63*($A106)))</f>
        <v>0</v>
      </c>
      <c r="U123" s="116">
        <f>V$37*(EXP(-W63*($A105-1))-EXP(-W63*($A105)))</f>
        <v>0</v>
      </c>
      <c r="V123" s="116">
        <f>V$38*(EXP(-W63*($A104-1))-EXP(-W63*($A104)))</f>
        <v>0</v>
      </c>
      <c r="W123" s="116">
        <f>V$39*(EXP(-W63*($A103-1))-EXP(-W63*($A103)))</f>
        <v>0</v>
      </c>
      <c r="X123" s="116">
        <f>V$40*(EXP(-W63*($A102-1))-EXP(-W63*($A102)))</f>
        <v>0</v>
      </c>
      <c r="Y123" s="116">
        <f>V$41*(EXP(-W63*($A101-1))-EXP(-W63*($A101)))</f>
        <v>0</v>
      </c>
      <c r="Z123" s="116">
        <f>V$42*(EXP(-W63*($A100-1))-EXP(-W63*($A100)))</f>
        <v>0</v>
      </c>
      <c r="AA123" s="116">
        <f>V$43*(EXP(-W63*($A99-1))-EXP(-W63*($A99)))</f>
        <v>0</v>
      </c>
      <c r="AB123" s="116">
        <f>V$44*(EXP(-W63*($A98-1))-EXP(-W63*($A98)))</f>
        <v>0</v>
      </c>
      <c r="AC123" s="116">
        <f>V$45*(EXP(-W63*($A97-1))-EXP(-W63*($A97)))</f>
        <v>0</v>
      </c>
      <c r="AD123" s="116">
        <f>V$46*(EXP(-W63*($A96-1))-EXP(-W63*($A96)))</f>
        <v>0</v>
      </c>
      <c r="AE123" s="116">
        <f>V$47*(EXP(-W63*($A95-1))-EXP(-W63*($A95)))</f>
        <v>0</v>
      </c>
      <c r="AF123" s="116">
        <f>V$48*(EXP(-W63*($A94-1))-EXP(-W63*($A94)))</f>
        <v>0</v>
      </c>
      <c r="AG123" s="116">
        <f>V$49*(EXP(-W63*($A93-1))-EXP(-W63*($A93)))</f>
        <v>0</v>
      </c>
      <c r="AH123" s="116">
        <f>V$50*(EXP(-W63*($A92-1))-EXP(-W63*($A92)))</f>
        <v>0</v>
      </c>
      <c r="AI123" s="116">
        <f>V$51*(EXP(-W63*($A91-1))-EXP(-W63*($A91)))</f>
        <v>0</v>
      </c>
      <c r="AJ123" s="116">
        <f>V$52*(EXP(-W63*($A90-1))-EXP(-W63*($A90)))</f>
        <v>0</v>
      </c>
      <c r="AK123" s="116">
        <f>V$53*(EXP(-W63*($A89-1))-EXP(-W63*($A89)))</f>
        <v>0</v>
      </c>
      <c r="AL123" s="116">
        <f>V$54*(EXP(-W63*($A88-1))-EXP(-W63*($A88)))</f>
        <v>0</v>
      </c>
      <c r="AM123" s="116">
        <f>V$55*(EXP(-W63*($A87-1))-EXP(-W63*($A87)))</f>
        <v>0</v>
      </c>
      <c r="AN123" s="116">
        <f>V$56*(EXP(-W63*($A86-1))-EXP(-W63*($A86)))</f>
        <v>0</v>
      </c>
      <c r="AO123" s="116">
        <f>V$57*(EXP(-W63*($A85-1))-EXP(-W63*($A85)))</f>
        <v>0</v>
      </c>
      <c r="AP123" s="116">
        <f>V$58*(EXP(-W63*($A84-1))-EXP(-W63*($A84)))</f>
        <v>0</v>
      </c>
      <c r="AQ123" s="116">
        <f>V$59*(EXP(-W63*($A83-1))-EXP(-W63*($A83)))</f>
        <v>0</v>
      </c>
      <c r="AR123" s="116">
        <f>V$60*(EXP(-W63*($A82-1))-EXP(-W63*($A82)))</f>
        <v>0</v>
      </c>
      <c r="AS123" s="116">
        <f>V$61*(EXP(-W63*($A81-1))-EXP(-W63*($A81)))</f>
        <v>0</v>
      </c>
      <c r="AT123" s="116">
        <f>V$62*(EXP(-W63*($A80-1))-EXP(-W63*($A80)))</f>
        <v>0</v>
      </c>
      <c r="AU123" s="116">
        <f>V$63*(EXP(-W63*($A79-1))-EXP(-W63*($A79)))</f>
        <v>0</v>
      </c>
      <c r="AV123" s="116">
        <f>V$64*(EXP(-W63*($A78-1))-EXP(-W63*($A78)))</f>
        <v>0</v>
      </c>
      <c r="AW123" s="207">
        <f>V$65*(EXP(-W63*($A77-1))-EXP(-W63*($A77)))</f>
        <v>0</v>
      </c>
      <c r="AX123" s="115">
        <f>V$66*(EXP(-W67*($A76-1))-EXP(-W67*($A76)))</f>
        <v>0</v>
      </c>
      <c r="AY123" s="115">
        <f>V$67*(EXP(-W67*($A75-1))-EXP(-W67*($A75)))</f>
        <v>0</v>
      </c>
      <c r="AZ123" s="115"/>
      <c r="BA123" s="208"/>
      <c r="BB123" s="118">
        <f>SUM(C123:BA123)</f>
        <v>0</v>
      </c>
      <c r="BC123" s="211"/>
    </row>
    <row r="124" spans="1:55" x14ac:dyDescent="0.2">
      <c r="A124" s="101">
        <f t="shared" si="9"/>
        <v>50</v>
      </c>
      <c r="B124" s="101">
        <f t="shared" si="10"/>
        <v>2029</v>
      </c>
      <c r="C124" s="114">
        <f>V$19*(EXP(-W64*($A124-1))-EXP(-W64*($A124)))</f>
        <v>0</v>
      </c>
      <c r="D124" s="115">
        <f>V$20*(EXP(-W64*($A123-1))-EXP(-W64*($A123)))</f>
        <v>0</v>
      </c>
      <c r="E124" s="115">
        <f>V$21*(EXP(-W64*($A122-1))-EXP(-W64*($A122)))</f>
        <v>0</v>
      </c>
      <c r="F124" s="115">
        <f>V$22*(EXP(-W64*($A121-1))-EXP(-W64*($A121)))</f>
        <v>0</v>
      </c>
      <c r="G124" s="115">
        <f>V$23*(EXP(-W64*($A120-1))-EXP(-W64*($A120)))</f>
        <v>0</v>
      </c>
      <c r="H124" s="115">
        <f>V$24*(EXP(-W64*($A119-1))-EXP(-W64*($A119)))</f>
        <v>0</v>
      </c>
      <c r="I124" s="115">
        <f>V$25*(EXP(-W64*($A118-1))-EXP(-W64*($A118)))</f>
        <v>0</v>
      </c>
      <c r="J124" s="115">
        <f>V$26*(EXP(-W64*($A117-1))-EXP(-W64*($A117)))</f>
        <v>0</v>
      </c>
      <c r="K124" s="115">
        <f>V$27*(EXP(-W64*($A116-1))-EXP(-W64*($A116)))</f>
        <v>0</v>
      </c>
      <c r="L124" s="116">
        <f>V$28*(EXP(-W64*($A115-1))-EXP(-W64*($A115)))</f>
        <v>0</v>
      </c>
      <c r="M124" s="116">
        <f>V$29*(EXP(-W64*($A114-1))-EXP(-W64*($A114)))</f>
        <v>0</v>
      </c>
      <c r="N124" s="116">
        <f>V$30*(EXP(-W64*($A113-1))-EXP(-W64*($A113)))</f>
        <v>0</v>
      </c>
      <c r="O124" s="116">
        <f>V$31*(EXP(-W64*($A112-1))-EXP(-W64*($A112)))</f>
        <v>0</v>
      </c>
      <c r="P124" s="116">
        <f>V$32*(EXP(-W64*($A111-1))-EXP(-W64*($A111)))</f>
        <v>0</v>
      </c>
      <c r="Q124" s="116">
        <f>V$33*(EXP(-W64*($A110-1))-EXP(-W64*($A110)))</f>
        <v>0</v>
      </c>
      <c r="R124" s="116">
        <f>V$34*(EXP(-W64*($A109-1))-EXP(-W64*($A109)))</f>
        <v>0</v>
      </c>
      <c r="S124" s="116">
        <f>V$35*(EXP(-W64*($A108-1))-EXP(-W64*($A108)))</f>
        <v>0</v>
      </c>
      <c r="T124" s="116">
        <f>V$36*(EXP(-W64*($A107-1))-EXP(-W64*($A107)))</f>
        <v>0</v>
      </c>
      <c r="U124" s="116">
        <f>V$37*(EXP(-W64*($A106-1))-EXP(-W64*($A106)))</f>
        <v>0</v>
      </c>
      <c r="V124" s="116">
        <f>V$38*(EXP(-W64*($A105-1))-EXP(-W64*($A105)))</f>
        <v>0</v>
      </c>
      <c r="W124" s="116">
        <f>V$39*(EXP(-W64*($A104-1))-EXP(-W64*($A104)))</f>
        <v>0</v>
      </c>
      <c r="X124" s="116">
        <f>V$40*(EXP(-W64*($A103-1))-EXP(-W64*($A103)))</f>
        <v>0</v>
      </c>
      <c r="Y124" s="116">
        <f>V$41*(EXP(-W64*($A102-1))-EXP(-W64*($A102)))</f>
        <v>0</v>
      </c>
      <c r="Z124" s="116">
        <f>V$42*(EXP(-W64*($A101-1))-EXP(-W64*($A101)))</f>
        <v>0</v>
      </c>
      <c r="AA124" s="116">
        <f>V$43*(EXP(-W64*($A100-1))-EXP(-W64*($A100)))</f>
        <v>0</v>
      </c>
      <c r="AB124" s="116">
        <f>V$44*(EXP(-W64*($A99-1))-EXP(-W64*($A99)))</f>
        <v>0</v>
      </c>
      <c r="AC124" s="116">
        <f>V$45*(EXP(-W64*($A98-1))-EXP(-W64*($A98)))</f>
        <v>0</v>
      </c>
      <c r="AD124" s="116">
        <f>V$46*(EXP(-W64*($A97-1))-EXP(-W64*($A97)))</f>
        <v>0</v>
      </c>
      <c r="AE124" s="116">
        <f>V$47*(EXP(-W64*($A96-1))-EXP(-W64*($A96)))</f>
        <v>0</v>
      </c>
      <c r="AF124" s="116">
        <f>V$48*(EXP(-W64*($A95-1))-EXP(-W64*($A95)))</f>
        <v>0</v>
      </c>
      <c r="AG124" s="116">
        <f>V$49*(EXP(-W64*($A94-1))-EXP(-W64*($A94)))</f>
        <v>0</v>
      </c>
      <c r="AH124" s="116">
        <f>V$50*(EXP(-W64*($A93-1))-EXP(-W64*($A93)))</f>
        <v>0</v>
      </c>
      <c r="AI124" s="116">
        <f>V$51*(EXP(-W64*($A92-1))-EXP(-W64*($A92)))</f>
        <v>0</v>
      </c>
      <c r="AJ124" s="116">
        <f>V$52*(EXP(-W64*($A91-1))-EXP(-W64*($A91)))</f>
        <v>0</v>
      </c>
      <c r="AK124" s="116">
        <f>V$53*(EXP(-W64*($A90-1))-EXP(-W64*($A90)))</f>
        <v>0</v>
      </c>
      <c r="AL124" s="116">
        <f>V$54*(EXP(-W64*($A89-1))-EXP(-W64*($A89)))</f>
        <v>0</v>
      </c>
      <c r="AM124" s="116">
        <f>V$55*(EXP(-W64*($A88-1))-EXP(-W64*($A88)))</f>
        <v>0</v>
      </c>
      <c r="AN124" s="116">
        <f>V$56*(EXP(-W64*($A87-1))-EXP(-W64*($A87)))</f>
        <v>0</v>
      </c>
      <c r="AO124" s="116">
        <f>V$57*(EXP(-W64*($A86-1))-EXP(-W64*($A86)))</f>
        <v>0</v>
      </c>
      <c r="AP124" s="116">
        <f>V$58*(EXP(-W64*($A85-1))-EXP(-W64*($A85)))</f>
        <v>0</v>
      </c>
      <c r="AQ124" s="116">
        <f>V$59*(EXP(-W64*($A84-1))-EXP(-W64*($A84)))</f>
        <v>0</v>
      </c>
      <c r="AR124" s="116">
        <f>V$60*(EXP(-W64*($A83-1))-EXP(-W64*($A83)))</f>
        <v>0</v>
      </c>
      <c r="AS124" s="116">
        <f>V$61*(EXP(-W64*($A82-1))-EXP(-W64*($A82)))</f>
        <v>0</v>
      </c>
      <c r="AT124" s="116">
        <f>V$62*(EXP(-W64*($A81-1))-EXP(-W64*($A81)))</f>
        <v>0</v>
      </c>
      <c r="AU124" s="116">
        <f>V$63*(EXP(-W64*($A80-1))-EXP(-W64*($A80)))</f>
        <v>0</v>
      </c>
      <c r="AV124" s="116">
        <f>V$64*(EXP(-W64*($A79-1))-EXP(-W64*($A79)))</f>
        <v>0</v>
      </c>
      <c r="AW124" s="207">
        <f>V$65*(EXP(-W64*($A78-1))-EXP(-W64*($A78)))</f>
        <v>0</v>
      </c>
      <c r="AX124" s="115">
        <f>V$66*(EXP(-W68*($A77-1))-EXP(-W68*($A77)))</f>
        <v>0</v>
      </c>
      <c r="AY124" s="115">
        <f>V$67*(EXP(-W68*($A76-1))-EXP(-W68*($A76)))</f>
        <v>0</v>
      </c>
      <c r="AZ124" s="115">
        <f>V$68*(EXP(-W68*($A75-1))-EXP(-W68*($A75)))</f>
        <v>0</v>
      </c>
      <c r="BA124" s="208"/>
      <c r="BB124" s="118">
        <f>SUM(C124:BA124)</f>
        <v>0</v>
      </c>
      <c r="BC124" s="211"/>
    </row>
    <row r="125" spans="1:55" ht="13.5" thickBot="1" x14ac:dyDescent="0.25">
      <c r="A125" s="102">
        <f t="shared" si="9"/>
        <v>51</v>
      </c>
      <c r="B125" s="102">
        <f t="shared" si="10"/>
        <v>2030</v>
      </c>
      <c r="C125" s="119">
        <f>V$19*(EXP(-W65*($A125-1))-EXP(-W65*($A125)))</f>
        <v>0</v>
      </c>
      <c r="D125" s="120">
        <f>V$20*(EXP(-W65*($A124-1))-EXP(-W65*($A124)))</f>
        <v>0</v>
      </c>
      <c r="E125" s="120">
        <f>V$21*(EXP(-W65*($A123-1))-EXP(-W65*($A123)))</f>
        <v>0</v>
      </c>
      <c r="F125" s="120">
        <f>V$22*(EXP(-W65*($A122-1))-EXP(-W65*($A122)))</f>
        <v>0</v>
      </c>
      <c r="G125" s="120">
        <f>V$23*(EXP(-W65*($A121-1))-EXP(-W65*($A121)))</f>
        <v>0</v>
      </c>
      <c r="H125" s="120">
        <f>V$24*(EXP(-W65*($A120-1))-EXP(-W65*($A120)))</f>
        <v>0</v>
      </c>
      <c r="I125" s="120">
        <f>V$25*(EXP(-W65*($A119-1))-EXP(-W65*($A119)))</f>
        <v>0</v>
      </c>
      <c r="J125" s="120">
        <f>V$26*(EXP(-W65*($A118-1))-EXP(-W65*($A118)))</f>
        <v>0</v>
      </c>
      <c r="K125" s="120">
        <f>V$27*(EXP(-W65*($A117-1))-EXP(-W65*($A117)))</f>
        <v>0</v>
      </c>
      <c r="L125" s="121">
        <f>V$28*(EXP(-W65*($A116-1))-EXP(-W65*($A116)))</f>
        <v>0</v>
      </c>
      <c r="M125" s="121">
        <f>V$29*(EXP(-W65*($A115-1))-EXP(-W65*($A115)))</f>
        <v>0</v>
      </c>
      <c r="N125" s="121">
        <f>V$30*(EXP(-W65*($A114-1))-EXP(-W65*($A114)))</f>
        <v>0</v>
      </c>
      <c r="O125" s="121">
        <f>V$31*(EXP(-W65*($A113-1))-EXP(-W65*($A113)))</f>
        <v>0</v>
      </c>
      <c r="P125" s="121">
        <f>V$32*(EXP(-W65*($A112-1))-EXP(-W65*($A112)))</f>
        <v>0</v>
      </c>
      <c r="Q125" s="121">
        <f>V$33*(EXP(-W65*($A111-1))-EXP(-W65*($A111)))</f>
        <v>0</v>
      </c>
      <c r="R125" s="121">
        <f>V$34*(EXP(-W65*($A110-1))-EXP(-W65*($A110)))</f>
        <v>0</v>
      </c>
      <c r="S125" s="121">
        <f>V$35*(EXP(-W65*($A109-1))-EXP(-W65*($A109)))</f>
        <v>0</v>
      </c>
      <c r="T125" s="121">
        <f>V$36*(EXP(-W65*($A108-1))-EXP(-W65*($A108)))</f>
        <v>0</v>
      </c>
      <c r="U125" s="121">
        <f>V$37*(EXP(-W65*($A107-1))-EXP(-W65*($A107)))</f>
        <v>0</v>
      </c>
      <c r="V125" s="121">
        <f>V$38*(EXP(-W65*($A106-1))-EXP(-W65*($A106)))</f>
        <v>0</v>
      </c>
      <c r="W125" s="121">
        <f>V$39*(EXP(-W65*($A105-1))-EXP(-W65*($A105)))</f>
        <v>0</v>
      </c>
      <c r="X125" s="121">
        <f>V$40*(EXP(-W65*($A104-1))-EXP(-W65*($A104)))</f>
        <v>0</v>
      </c>
      <c r="Y125" s="121">
        <f>V$41*(EXP(-W65*($A103-1))-EXP(-W65*($A103)))</f>
        <v>0</v>
      </c>
      <c r="Z125" s="121">
        <f>V$42*(EXP(-W65*($A102-1))-EXP(-W65*($A102)))</f>
        <v>0</v>
      </c>
      <c r="AA125" s="121">
        <f>V$43*(EXP(-W65*($A101-1))-EXP(-W65*($A101)))</f>
        <v>0</v>
      </c>
      <c r="AB125" s="121">
        <f>V$44*(EXP(-W65*($A100-1))-EXP(-W65*($A100)))</f>
        <v>0</v>
      </c>
      <c r="AC125" s="121">
        <f>V$45*(EXP(-W65*($A99-1))-EXP(-W65*($A99)))</f>
        <v>0</v>
      </c>
      <c r="AD125" s="121">
        <f>V$46*(EXP(-W65*($A98-1))-EXP(-W65*($A98)))</f>
        <v>0</v>
      </c>
      <c r="AE125" s="121">
        <f>V$47*(EXP(-W65*($A97-1))-EXP(-W65*($A97)))</f>
        <v>0</v>
      </c>
      <c r="AF125" s="121">
        <f>V$48*(EXP(-W65*($A96-1))-EXP(-W65*($A96)))</f>
        <v>0</v>
      </c>
      <c r="AG125" s="121">
        <f>V$49*(EXP(-W65*($A95-1))-EXP(-W65*($A95)))</f>
        <v>0</v>
      </c>
      <c r="AH125" s="121">
        <f>V$50*(EXP(-W65*($A94-1))-EXP(-W65*($A94)))</f>
        <v>0</v>
      </c>
      <c r="AI125" s="121">
        <f>V$51*(EXP(-W65*($A93-1))-EXP(-W65*($A93)))</f>
        <v>0</v>
      </c>
      <c r="AJ125" s="121">
        <f>V$52*(EXP(-W65*($A92-1))-EXP(-W65*($A92)))</f>
        <v>0</v>
      </c>
      <c r="AK125" s="121">
        <f>V$53*(EXP(-W65*($A91-1))-EXP(-W65*($A91)))</f>
        <v>0</v>
      </c>
      <c r="AL125" s="121">
        <f>V$54*(EXP(-W65*($A90-1))-EXP(-W65*($A90)))</f>
        <v>0</v>
      </c>
      <c r="AM125" s="121">
        <f>V$55*(EXP(-W65*($A89-1))-EXP(-W65*($A89)))</f>
        <v>0</v>
      </c>
      <c r="AN125" s="121">
        <f>V$56*(EXP(-W65*($A88-1))-EXP(-W65*($A88)))</f>
        <v>0</v>
      </c>
      <c r="AO125" s="121">
        <f>V$57*(EXP(-W65*($A87-1))-EXP(-W65*($A87)))</f>
        <v>0</v>
      </c>
      <c r="AP125" s="121">
        <f>V$58*(EXP(-W65*($A86-1))-EXP(-W65*($A86)))</f>
        <v>0</v>
      </c>
      <c r="AQ125" s="121">
        <f>V$59*(EXP(-W65*($A85-1))-EXP(-W65*($A85)))</f>
        <v>0</v>
      </c>
      <c r="AR125" s="121">
        <f>V$60*(EXP(-W65*($A84-1))-EXP(-W65*($A84)))</f>
        <v>0</v>
      </c>
      <c r="AS125" s="121">
        <f>V$61*(EXP(-W65*($A83-1))-EXP(-W65*($A83)))</f>
        <v>0</v>
      </c>
      <c r="AT125" s="121">
        <f>V$62*(EXP(-W65*($A82-1))-EXP(-W65*($A82)))</f>
        <v>0</v>
      </c>
      <c r="AU125" s="121">
        <f>V$63*(EXP(-W65*($A81-1))-EXP(-W65*($A81)))</f>
        <v>0</v>
      </c>
      <c r="AV125" s="121">
        <f>V$64*(EXP(-W65*($A80-1))-EXP(-W65*($A80)))</f>
        <v>0</v>
      </c>
      <c r="AW125" s="200">
        <f>V$65*(EXP(-W65*($A79-1))-EXP(-W65*($A79)))</f>
        <v>0</v>
      </c>
      <c r="AX125" s="120">
        <f>V$66*(EXP(-W69*($A78-1))-EXP(-W69*($A78)))</f>
        <v>0</v>
      </c>
      <c r="AY125" s="120">
        <f>V$67*(EXP(-W69*($A77-1))-EXP(-W69*($A77)))</f>
        <v>0</v>
      </c>
      <c r="AZ125" s="120">
        <f>V$68*(EXP(-W69*($A76-1))-EXP(-W69*($A76)))</f>
        <v>0</v>
      </c>
      <c r="BA125" s="122">
        <f>V$69*(EXP(-W69*($A75-1))-EXP(-W69*($A75)))</f>
        <v>0</v>
      </c>
      <c r="BB125" s="123">
        <f>SUM(C125:BA125)</f>
        <v>0</v>
      </c>
      <c r="BC125" s="211"/>
    </row>
    <row r="126" spans="1:55" x14ac:dyDescent="0.2">
      <c r="B126" s="108"/>
      <c r="C126" s="59"/>
      <c r="D126" s="59"/>
      <c r="E126" s="59"/>
      <c r="F126" s="59"/>
      <c r="G126" s="59"/>
      <c r="H126" s="59"/>
      <c r="I126" s="59"/>
      <c r="J126" s="59"/>
      <c r="K126" s="22"/>
      <c r="L126" s="77"/>
      <c r="M126" s="12"/>
      <c r="N126" s="12"/>
      <c r="O126" s="12"/>
      <c r="P126" s="12"/>
      <c r="Q126" s="12"/>
    </row>
    <row r="127" spans="1:55" x14ac:dyDescent="0.2">
      <c r="B127" s="12"/>
      <c r="C127" s="59"/>
      <c r="D127" s="59"/>
      <c r="E127" s="59"/>
      <c r="F127" s="59"/>
      <c r="G127" s="59"/>
      <c r="H127" s="59"/>
      <c r="I127" s="59"/>
      <c r="J127" s="59"/>
      <c r="K127" s="22"/>
      <c r="L127" s="77"/>
      <c r="M127" s="12"/>
      <c r="N127" s="12"/>
      <c r="O127" s="12"/>
      <c r="P127" s="12"/>
      <c r="Q127" s="12"/>
    </row>
    <row r="128" spans="1:55" ht="15.75" x14ac:dyDescent="0.25">
      <c r="A128" s="103" t="s">
        <v>87</v>
      </c>
      <c r="B128" s="12"/>
      <c r="C128" s="59"/>
      <c r="D128" s="59"/>
      <c r="E128" s="59"/>
      <c r="F128" s="59"/>
      <c r="G128" s="59"/>
      <c r="H128" s="59"/>
      <c r="I128" s="59"/>
      <c r="J128" s="23"/>
      <c r="K128" s="22"/>
      <c r="L128" s="12"/>
      <c r="M128" s="12"/>
      <c r="N128" s="12"/>
      <c r="O128" s="12"/>
      <c r="P128" s="12"/>
      <c r="Q128" s="12"/>
    </row>
    <row r="129" spans="1:17" x14ac:dyDescent="0.2">
      <c r="B129" s="12"/>
      <c r="C129" s="25"/>
      <c r="D129" s="25"/>
      <c r="E129" s="25"/>
      <c r="F129" s="25"/>
      <c r="G129" s="25"/>
      <c r="H129" s="25"/>
      <c r="I129" s="23"/>
      <c r="J129" s="23"/>
      <c r="K129" s="22"/>
      <c r="L129" s="12"/>
      <c r="M129" s="12"/>
      <c r="N129" s="12"/>
      <c r="O129" s="12"/>
      <c r="P129" s="12"/>
      <c r="Q129" s="12"/>
    </row>
    <row r="130" spans="1:17" ht="13.5" thickBot="1" x14ac:dyDescent="0.25">
      <c r="A130" s="1"/>
      <c r="B130" s="12"/>
      <c r="C130" s="25"/>
      <c r="D130" s="25"/>
      <c r="E130" s="25"/>
      <c r="F130" s="25"/>
      <c r="G130" s="25"/>
      <c r="H130" s="25"/>
      <c r="I130" s="23"/>
      <c r="J130" s="23"/>
      <c r="K130" s="22"/>
      <c r="L130" s="12"/>
      <c r="M130" s="12"/>
      <c r="N130" s="12"/>
      <c r="O130" s="12"/>
      <c r="P130" s="12"/>
      <c r="Q130" s="12"/>
    </row>
    <row r="131" spans="1:17" ht="14.25" thickTop="1" thickBot="1" x14ac:dyDescent="0.25">
      <c r="A131" s="163" t="s">
        <v>109</v>
      </c>
      <c r="B131" s="9"/>
      <c r="C131" s="212">
        <f>'Emisiones línea base (EB)'!C131</f>
        <v>0</v>
      </c>
      <c r="D131" s="159"/>
      <c r="E131" s="159"/>
      <c r="F131" s="159"/>
      <c r="G131" s="159"/>
      <c r="H131" s="159"/>
      <c r="I131" s="160"/>
      <c r="J131" s="160"/>
      <c r="K131" s="161"/>
      <c r="L131" s="9"/>
      <c r="M131" s="10"/>
      <c r="N131" s="12"/>
      <c r="O131" s="12"/>
      <c r="P131" s="12"/>
      <c r="Q131" s="12"/>
    </row>
    <row r="132" spans="1:17" x14ac:dyDescent="0.2">
      <c r="A132" s="11"/>
      <c r="B132" s="26"/>
      <c r="C132" s="25"/>
      <c r="D132" s="25"/>
      <c r="E132" s="23"/>
      <c r="F132" s="23"/>
      <c r="G132" s="22"/>
      <c r="H132" s="24"/>
      <c r="I132" s="22"/>
      <c r="J132" s="12"/>
      <c r="K132" s="12"/>
      <c r="L132" s="12"/>
      <c r="M132" s="13"/>
      <c r="O132" s="12"/>
      <c r="P132" s="12"/>
      <c r="Q132" s="12"/>
    </row>
    <row r="133" spans="1:17" ht="13.5" thickBot="1" x14ac:dyDescent="0.25">
      <c r="A133" s="11"/>
      <c r="B133" s="30" t="s">
        <v>47</v>
      </c>
      <c r="C133" s="25"/>
      <c r="D133" s="25"/>
      <c r="E133" s="23"/>
      <c r="F133" s="23"/>
      <c r="G133" s="30" t="s">
        <v>48</v>
      </c>
      <c r="H133" s="29"/>
      <c r="I133" s="22"/>
      <c r="J133" s="12"/>
      <c r="K133" s="12"/>
      <c r="L133" s="12"/>
      <c r="M133" s="13"/>
      <c r="O133" s="12"/>
      <c r="P133" s="12"/>
      <c r="Q133" s="12"/>
    </row>
    <row r="134" spans="1:17" ht="26.25" thickBot="1" x14ac:dyDescent="0.25">
      <c r="A134" s="254"/>
      <c r="B134" s="182" t="s">
        <v>100</v>
      </c>
      <c r="C134" s="183" t="e">
        <f>(INDEX($BB$75:$BB$125,MATCH(C131,$B$75:$B$125,0))/0.000716)</f>
        <v>#N/A</v>
      </c>
      <c r="D134" s="66"/>
      <c r="E134" s="23"/>
      <c r="F134" s="23"/>
      <c r="G134" s="182" t="s">
        <v>100</v>
      </c>
      <c r="H134" s="184" t="e">
        <f>C134</f>
        <v>#N/A</v>
      </c>
      <c r="I134" s="22"/>
      <c r="J134" s="12"/>
      <c r="K134" s="12"/>
      <c r="L134" s="12"/>
      <c r="M134" s="13"/>
      <c r="O134" s="12"/>
      <c r="P134" s="12"/>
      <c r="Q134" s="12"/>
    </row>
    <row r="135" spans="1:17" x14ac:dyDescent="0.2">
      <c r="A135" s="254"/>
      <c r="B135" s="27" t="s">
        <v>22</v>
      </c>
      <c r="C135" s="67">
        <v>0</v>
      </c>
      <c r="D135" s="68">
        <v>0.66592280204656862</v>
      </c>
      <c r="E135" s="23"/>
      <c r="F135" s="23"/>
      <c r="G135" s="27" t="s">
        <v>49</v>
      </c>
      <c r="H135" s="152" t="e">
        <f>IF(C135&lt;30,0.3*C134,C134*(C135/100))</f>
        <v>#N/A</v>
      </c>
      <c r="I135" s="22"/>
      <c r="J135" s="12"/>
      <c r="K135" s="12"/>
      <c r="L135" s="12"/>
      <c r="M135" s="13"/>
      <c r="O135" s="12"/>
      <c r="P135" s="12"/>
      <c r="Q135" s="12"/>
    </row>
    <row r="136" spans="1:17" ht="13.5" thickBot="1" x14ac:dyDescent="0.25">
      <c r="A136" s="254"/>
      <c r="B136" s="31" t="s">
        <v>23</v>
      </c>
      <c r="C136" s="32">
        <v>0</v>
      </c>
      <c r="D136" s="69">
        <v>0.33407719795343138</v>
      </c>
      <c r="E136" s="23"/>
      <c r="F136" s="23"/>
      <c r="G136" s="31" t="s">
        <v>50</v>
      </c>
      <c r="H136" s="153" t="e">
        <f>C134-H135</f>
        <v>#N/A</v>
      </c>
      <c r="I136" s="22"/>
      <c r="J136" s="12"/>
      <c r="K136" s="12"/>
      <c r="L136" s="12"/>
      <c r="M136" s="13"/>
      <c r="O136" s="12"/>
      <c r="P136" s="12"/>
      <c r="Q136" s="12"/>
    </row>
    <row r="137" spans="1:17" x14ac:dyDescent="0.2">
      <c r="A137" s="254"/>
      <c r="B137" s="31" t="s">
        <v>5</v>
      </c>
      <c r="C137" s="32">
        <v>0</v>
      </c>
      <c r="D137" s="181"/>
      <c r="E137" s="23"/>
      <c r="F137" s="23"/>
      <c r="G137" s="31" t="s">
        <v>51</v>
      </c>
      <c r="H137" s="153" t="e">
        <f>H$134*C137/100</f>
        <v>#N/A</v>
      </c>
      <c r="I137" s="22"/>
      <c r="J137" s="12"/>
      <c r="K137" s="12"/>
      <c r="L137" s="12"/>
      <c r="M137" s="13"/>
      <c r="O137" s="12"/>
      <c r="P137" s="12"/>
      <c r="Q137" s="12"/>
    </row>
    <row r="138" spans="1:17" x14ac:dyDescent="0.2">
      <c r="A138" s="254"/>
      <c r="B138" s="31" t="s">
        <v>7</v>
      </c>
      <c r="C138" s="32">
        <v>0</v>
      </c>
      <c r="D138" s="181"/>
      <c r="E138" s="23"/>
      <c r="F138" s="23"/>
      <c r="G138" s="31" t="s">
        <v>52</v>
      </c>
      <c r="H138" s="153" t="e">
        <f>H$134*C138/100</f>
        <v>#N/A</v>
      </c>
      <c r="I138" s="22"/>
      <c r="J138" s="12"/>
      <c r="K138" s="12"/>
      <c r="L138" s="12"/>
      <c r="M138" s="13"/>
      <c r="O138" s="12"/>
      <c r="P138" s="12"/>
      <c r="Q138" s="12"/>
    </row>
    <row r="139" spans="1:17" x14ac:dyDescent="0.2">
      <c r="A139" s="254"/>
      <c r="B139" s="31" t="s">
        <v>9</v>
      </c>
      <c r="C139" s="32">
        <v>0</v>
      </c>
      <c r="D139" s="181"/>
      <c r="E139" s="23"/>
      <c r="F139" s="23"/>
      <c r="G139" s="31" t="s">
        <v>53</v>
      </c>
      <c r="H139" s="153" t="e">
        <f>H$134*C139/100</f>
        <v>#N/A</v>
      </c>
      <c r="I139" s="22"/>
      <c r="J139" s="12"/>
      <c r="K139" s="12"/>
      <c r="L139" s="12"/>
      <c r="M139" s="13"/>
      <c r="O139" s="12"/>
      <c r="P139" s="12"/>
      <c r="Q139" s="12"/>
    </row>
    <row r="140" spans="1:17" x14ac:dyDescent="0.2">
      <c r="A140" s="254"/>
      <c r="B140" s="36" t="s">
        <v>11</v>
      </c>
      <c r="C140" s="37">
        <v>0</v>
      </c>
      <c r="D140" s="181"/>
      <c r="E140" s="23"/>
      <c r="F140" s="23"/>
      <c r="G140" s="36" t="s">
        <v>54</v>
      </c>
      <c r="H140" s="154" t="e">
        <f>H$134*C140/100</f>
        <v>#N/A</v>
      </c>
      <c r="I140" s="22"/>
      <c r="J140" s="12"/>
      <c r="K140" s="12"/>
      <c r="L140" s="12"/>
      <c r="M140" s="13"/>
      <c r="O140" s="12"/>
      <c r="P140" s="12"/>
      <c r="Q140" s="12"/>
    </row>
    <row r="141" spans="1:17" ht="13.5" thickBot="1" x14ac:dyDescent="0.25">
      <c r="A141" s="254"/>
      <c r="B141" s="39" t="s">
        <v>31</v>
      </c>
      <c r="C141" s="40">
        <v>0</v>
      </c>
      <c r="D141" s="181"/>
      <c r="E141" s="23"/>
      <c r="F141" s="23"/>
      <c r="G141" s="39" t="s">
        <v>55</v>
      </c>
      <c r="H141" s="155" t="e">
        <f>(H$134*C141/100)</f>
        <v>#N/A</v>
      </c>
      <c r="I141" s="22"/>
      <c r="J141" s="12"/>
      <c r="K141" s="12"/>
      <c r="L141" s="12"/>
      <c r="M141" s="13"/>
      <c r="O141" s="12"/>
      <c r="P141" s="12"/>
      <c r="Q141" s="12"/>
    </row>
    <row r="142" spans="1:17" x14ac:dyDescent="0.2">
      <c r="A142" s="11"/>
      <c r="B142" s="12"/>
      <c r="C142" s="25"/>
      <c r="D142" s="25"/>
      <c r="E142" s="23"/>
      <c r="F142" s="23"/>
      <c r="G142" s="22"/>
      <c r="H142" s="24"/>
      <c r="I142" s="22"/>
      <c r="J142" s="12"/>
      <c r="K142" s="12"/>
      <c r="L142" s="12"/>
      <c r="M142" s="13"/>
      <c r="O142" s="12"/>
      <c r="P142" s="12"/>
      <c r="Q142" s="12"/>
    </row>
    <row r="143" spans="1:17" ht="14.1" customHeight="1" x14ac:dyDescent="0.2">
      <c r="A143" s="11"/>
      <c r="B143" s="12"/>
      <c r="C143" s="12"/>
      <c r="D143" s="53"/>
      <c r="E143" s="28"/>
      <c r="F143" s="29"/>
      <c r="G143" s="12"/>
      <c r="H143" s="12"/>
      <c r="I143" s="12"/>
      <c r="J143" s="12"/>
      <c r="K143" s="12"/>
      <c r="L143" s="28"/>
      <c r="M143" s="162"/>
      <c r="O143" s="12"/>
      <c r="P143" s="12"/>
      <c r="Q143" s="12"/>
    </row>
    <row r="144" spans="1:17" ht="14.1" customHeight="1" x14ac:dyDescent="0.2">
      <c r="A144" s="11"/>
      <c r="B144" s="12"/>
      <c r="C144" s="12"/>
      <c r="D144" s="12"/>
      <c r="E144" s="12"/>
      <c r="F144" s="12"/>
      <c r="G144" s="12"/>
      <c r="H144" s="12"/>
      <c r="I144" s="12"/>
      <c r="J144" s="12"/>
      <c r="K144" s="12"/>
      <c r="L144" s="12"/>
      <c r="M144" s="13"/>
      <c r="N144" s="12"/>
      <c r="O144" s="12"/>
    </row>
    <row r="145" spans="1:17" ht="14.1" customHeight="1" thickBot="1" x14ac:dyDescent="0.25">
      <c r="A145" s="11"/>
      <c r="B145" s="30" t="s">
        <v>89</v>
      </c>
      <c r="C145" s="28"/>
      <c r="D145" s="28"/>
      <c r="E145" s="28"/>
      <c r="F145" s="28"/>
      <c r="G145" s="28"/>
      <c r="H145" s="30" t="s">
        <v>1</v>
      </c>
      <c r="I145" s="28"/>
      <c r="J145" s="28"/>
      <c r="K145" s="28"/>
      <c r="L145" s="12"/>
      <c r="M145" s="13"/>
      <c r="N145" s="12"/>
      <c r="O145" s="12"/>
    </row>
    <row r="146" spans="1:17" ht="14.1" customHeight="1" thickBot="1" x14ac:dyDescent="0.25">
      <c r="A146" s="11"/>
      <c r="B146" s="28"/>
      <c r="C146" s="20" t="s">
        <v>13</v>
      </c>
      <c r="D146" s="15" t="s">
        <v>14</v>
      </c>
      <c r="E146" s="21" t="s">
        <v>15</v>
      </c>
      <c r="F146" s="28"/>
      <c r="G146" s="28"/>
      <c r="H146" s="28"/>
      <c r="I146" s="14" t="s">
        <v>2</v>
      </c>
      <c r="J146" s="16" t="s">
        <v>3</v>
      </c>
      <c r="K146" s="12"/>
      <c r="L146" s="12"/>
      <c r="M146" s="13"/>
      <c r="N146" s="12"/>
      <c r="O146" s="12"/>
    </row>
    <row r="147" spans="1:17" ht="14.1" customHeight="1" x14ac:dyDescent="0.2">
      <c r="A147" s="11"/>
      <c r="B147" s="33" t="s">
        <v>4</v>
      </c>
      <c r="C147" s="131" t="e">
        <f>H137</f>
        <v>#N/A</v>
      </c>
      <c r="D147" s="132" t="e">
        <f>C147*0.000716</f>
        <v>#N/A</v>
      </c>
      <c r="E147" s="133" t="e">
        <f>D147*50.18</f>
        <v>#N/A</v>
      </c>
      <c r="F147" s="28"/>
      <c r="G147" s="28"/>
      <c r="H147" s="70" t="s">
        <v>4</v>
      </c>
      <c r="I147" s="146">
        <v>8000</v>
      </c>
      <c r="J147" s="147">
        <v>90</v>
      </c>
      <c r="K147" s="12"/>
      <c r="L147" s="12"/>
      <c r="M147" s="13"/>
      <c r="N147" s="12"/>
      <c r="O147" s="12"/>
    </row>
    <row r="148" spans="1:17" ht="14.1" customHeight="1" x14ac:dyDescent="0.2">
      <c r="A148" s="11"/>
      <c r="B148" s="34" t="s">
        <v>6</v>
      </c>
      <c r="C148" s="134" t="e">
        <f>H138</f>
        <v>#N/A</v>
      </c>
      <c r="D148" s="135" t="e">
        <f>C148*0.000716</f>
        <v>#N/A</v>
      </c>
      <c r="E148" s="136" t="e">
        <f>D148*50.18</f>
        <v>#N/A</v>
      </c>
      <c r="F148" s="28"/>
      <c r="G148" s="28"/>
      <c r="H148" s="71" t="s">
        <v>6</v>
      </c>
      <c r="I148" s="148">
        <v>20000</v>
      </c>
      <c r="J148" s="149">
        <v>90</v>
      </c>
      <c r="K148" s="12"/>
      <c r="L148" s="12"/>
      <c r="M148" s="13"/>
      <c r="N148" s="12"/>
      <c r="O148" s="12"/>
    </row>
    <row r="149" spans="1:17" ht="14.1" customHeight="1" x14ac:dyDescent="0.2">
      <c r="A149" s="11"/>
      <c r="B149" s="34" t="s">
        <v>8</v>
      </c>
      <c r="C149" s="134" t="e">
        <f>H139</f>
        <v>#N/A</v>
      </c>
      <c r="D149" s="135" t="e">
        <f>C149*0.000716</f>
        <v>#N/A</v>
      </c>
      <c r="E149" s="136" t="e">
        <f>D149*50.18</f>
        <v>#N/A</v>
      </c>
      <c r="F149" s="28"/>
      <c r="G149" s="28"/>
      <c r="H149" s="71" t="s">
        <v>8</v>
      </c>
      <c r="I149" s="148">
        <v>28000</v>
      </c>
      <c r="J149" s="149">
        <v>90</v>
      </c>
      <c r="K149" s="12"/>
      <c r="L149" s="12"/>
      <c r="M149" s="13"/>
      <c r="N149" s="12"/>
      <c r="O149" s="12"/>
    </row>
    <row r="150" spans="1:17" ht="14.1" customHeight="1" thickBot="1" x14ac:dyDescent="0.25">
      <c r="A150" s="11"/>
      <c r="B150" s="35" t="s">
        <v>10</v>
      </c>
      <c r="C150" s="137" t="e">
        <f>H140</f>
        <v>#N/A</v>
      </c>
      <c r="D150" s="138" t="e">
        <f>C150*0.000716</f>
        <v>#N/A</v>
      </c>
      <c r="E150" s="139" t="e">
        <f>D150*50.18</f>
        <v>#N/A</v>
      </c>
      <c r="F150" s="28"/>
      <c r="G150" s="28"/>
      <c r="H150" s="72" t="s">
        <v>10</v>
      </c>
      <c r="I150" s="150">
        <v>56000</v>
      </c>
      <c r="J150" s="151">
        <v>90</v>
      </c>
      <c r="K150" s="12"/>
      <c r="L150" s="12"/>
      <c r="M150" s="13"/>
      <c r="N150" s="12"/>
      <c r="O150" s="12"/>
    </row>
    <row r="151" spans="1:17" ht="14.1" customHeight="1" thickBot="1" x14ac:dyDescent="0.25">
      <c r="A151" s="11"/>
      <c r="B151" s="42" t="s">
        <v>0</v>
      </c>
      <c r="C151" s="43" t="e">
        <f>SUM(C147:C150)</f>
        <v>#N/A</v>
      </c>
      <c r="D151" s="44" t="e">
        <f>SUM(D147:D150)</f>
        <v>#N/A</v>
      </c>
      <c r="E151" s="45" t="e">
        <f>SUM(E147:E150)</f>
        <v>#N/A</v>
      </c>
      <c r="F151" s="28"/>
      <c r="G151" s="28"/>
      <c r="H151" s="164"/>
      <c r="I151" s="164"/>
      <c r="J151" s="164"/>
      <c r="K151" s="164"/>
      <c r="L151" s="12"/>
      <c r="M151" s="13"/>
      <c r="N151" s="12"/>
      <c r="O151" s="12"/>
    </row>
    <row r="152" spans="1:17" ht="14.1" customHeight="1" x14ac:dyDescent="0.2">
      <c r="A152" s="11"/>
      <c r="B152" s="28"/>
      <c r="C152" s="28"/>
      <c r="D152" s="28"/>
      <c r="E152" s="28"/>
      <c r="F152" s="28"/>
      <c r="G152" s="28"/>
      <c r="H152" s="164"/>
      <c r="I152" s="164"/>
      <c r="J152" s="164"/>
      <c r="K152" s="164"/>
      <c r="L152" s="12"/>
      <c r="M152" s="13"/>
      <c r="N152" s="12"/>
      <c r="O152" s="12"/>
    </row>
    <row r="153" spans="1:17" ht="14.1" customHeight="1" x14ac:dyDescent="0.2">
      <c r="A153" s="11"/>
      <c r="B153" s="12"/>
      <c r="C153" s="12"/>
      <c r="D153" s="12"/>
      <c r="E153" s="12"/>
      <c r="F153" s="28"/>
      <c r="G153" s="28"/>
      <c r="H153" s="28"/>
      <c r="I153" s="48"/>
      <c r="J153" s="49"/>
      <c r="K153" s="49"/>
      <c r="L153" s="49"/>
      <c r="M153" s="180"/>
      <c r="N153" s="49"/>
      <c r="O153" s="12"/>
      <c r="P153" s="12"/>
      <c r="Q153" s="12"/>
    </row>
    <row r="154" spans="1:17" ht="14.1" customHeight="1" thickBot="1" x14ac:dyDescent="0.25">
      <c r="A154" s="11"/>
      <c r="B154" s="30" t="s">
        <v>24</v>
      </c>
      <c r="C154" s="28"/>
      <c r="D154" s="28"/>
      <c r="E154" s="28"/>
      <c r="F154" s="28"/>
      <c r="G154" s="28"/>
      <c r="H154" s="30" t="s">
        <v>25</v>
      </c>
      <c r="I154" s="28"/>
      <c r="J154" s="28"/>
      <c r="K154" s="49"/>
      <c r="L154" s="49"/>
      <c r="M154" s="180"/>
      <c r="N154" s="49"/>
      <c r="O154" s="12"/>
      <c r="P154" s="12"/>
      <c r="Q154" s="12"/>
    </row>
    <row r="155" spans="1:17" ht="14.1" customHeight="1" thickBot="1" x14ac:dyDescent="0.25">
      <c r="A155" s="11"/>
      <c r="B155" s="28"/>
      <c r="C155" s="20" t="s">
        <v>13</v>
      </c>
      <c r="D155" s="15" t="s">
        <v>14</v>
      </c>
      <c r="E155" s="21" t="s">
        <v>15</v>
      </c>
      <c r="F155" s="28"/>
      <c r="G155" s="28"/>
      <c r="H155" s="28"/>
      <c r="I155" s="14" t="s">
        <v>2</v>
      </c>
      <c r="J155" s="15" t="s">
        <v>3</v>
      </c>
      <c r="K155" s="16" t="s">
        <v>26</v>
      </c>
      <c r="L155" s="54"/>
      <c r="M155" s="13"/>
      <c r="N155" s="12"/>
    </row>
    <row r="156" spans="1:17" x14ac:dyDescent="0.2">
      <c r="A156" s="11"/>
      <c r="B156" s="33" t="s">
        <v>6</v>
      </c>
      <c r="C156" s="55">
        <v>0</v>
      </c>
      <c r="D156" s="135">
        <f>C156*0.793/1000</f>
        <v>0</v>
      </c>
      <c r="E156" s="136">
        <f>D156*48.57</f>
        <v>0</v>
      </c>
      <c r="F156" s="28"/>
      <c r="G156" s="28"/>
      <c r="H156" s="70" t="s">
        <v>6</v>
      </c>
      <c r="I156" s="165">
        <v>0.1</v>
      </c>
      <c r="J156" s="166">
        <v>0.9</v>
      </c>
      <c r="K156" s="149">
        <v>56000</v>
      </c>
      <c r="L156" s="38"/>
      <c r="M156" s="13"/>
    </row>
    <row r="157" spans="1:17" x14ac:dyDescent="0.2">
      <c r="A157" s="11"/>
      <c r="B157" s="34" t="s">
        <v>8</v>
      </c>
      <c r="C157" s="55">
        <v>0</v>
      </c>
      <c r="D157" s="135">
        <f>C157*0.793/1000</f>
        <v>0</v>
      </c>
      <c r="E157" s="136">
        <f>D157*48.57</f>
        <v>0</v>
      </c>
      <c r="F157" s="28"/>
      <c r="G157" s="28"/>
      <c r="H157" s="71" t="s">
        <v>8</v>
      </c>
      <c r="I157" s="167">
        <v>316</v>
      </c>
      <c r="J157" s="166">
        <v>1.3</v>
      </c>
      <c r="K157" s="149">
        <v>56000</v>
      </c>
      <c r="L157" s="38"/>
      <c r="M157" s="13"/>
    </row>
    <row r="158" spans="1:17" ht="13.5" thickBot="1" x14ac:dyDescent="0.25">
      <c r="A158" s="11"/>
      <c r="B158" s="35" t="s">
        <v>10</v>
      </c>
      <c r="C158" s="55">
        <v>0</v>
      </c>
      <c r="D158" s="135">
        <f>C158*0.793/1000</f>
        <v>0</v>
      </c>
      <c r="E158" s="136">
        <f>D158*48.57</f>
        <v>0</v>
      </c>
      <c r="F158" s="28"/>
      <c r="G158" s="28"/>
      <c r="H158" s="72" t="s">
        <v>10</v>
      </c>
      <c r="I158" s="168">
        <v>4</v>
      </c>
      <c r="J158" s="169">
        <v>1.3</v>
      </c>
      <c r="K158" s="151">
        <v>56000</v>
      </c>
      <c r="L158" s="38"/>
      <c r="M158" s="13"/>
    </row>
    <row r="159" spans="1:17" ht="13.5" thickBot="1" x14ac:dyDescent="0.25">
      <c r="A159" s="11"/>
      <c r="B159" s="42" t="s">
        <v>0</v>
      </c>
      <c r="C159" s="43">
        <f>SUM(C156:C158)</f>
        <v>0</v>
      </c>
      <c r="D159" s="44">
        <f>SUM(D156:D158)</f>
        <v>0</v>
      </c>
      <c r="E159" s="45">
        <f>SUM(E156:E158)</f>
        <v>0</v>
      </c>
      <c r="F159" s="28"/>
      <c r="G159" s="28"/>
      <c r="H159" s="48"/>
      <c r="I159" s="49"/>
      <c r="J159" s="49"/>
      <c r="K159" s="49"/>
      <c r="L159" s="49"/>
      <c r="M159" s="13"/>
    </row>
    <row r="160" spans="1:17" x14ac:dyDescent="0.2">
      <c r="A160" s="11"/>
      <c r="B160" s="48"/>
      <c r="C160" s="50"/>
      <c r="D160" s="50"/>
      <c r="E160" s="50"/>
      <c r="F160" s="28"/>
      <c r="G160" s="28"/>
      <c r="H160" s="48"/>
      <c r="I160" s="49"/>
      <c r="J160" s="49"/>
      <c r="K160" s="49"/>
      <c r="L160" s="49"/>
      <c r="M160" s="13"/>
    </row>
    <row r="161" spans="1:13" ht="13.5" thickBot="1" x14ac:dyDescent="0.25">
      <c r="A161" s="11"/>
      <c r="B161" s="30" t="s">
        <v>27</v>
      </c>
      <c r="C161" s="28"/>
      <c r="D161" s="28"/>
      <c r="E161" s="28"/>
      <c r="F161" s="28"/>
      <c r="G161" s="28"/>
      <c r="H161" s="30" t="s">
        <v>28</v>
      </c>
      <c r="I161" s="28"/>
      <c r="J161" s="28"/>
      <c r="K161" s="28"/>
      <c r="L161" s="28"/>
      <c r="M161" s="13"/>
    </row>
    <row r="162" spans="1:13" ht="13.5" thickBot="1" x14ac:dyDescent="0.25">
      <c r="A162" s="11"/>
      <c r="B162" s="28"/>
      <c r="C162" s="20" t="s">
        <v>13</v>
      </c>
      <c r="D162" s="15" t="s">
        <v>14</v>
      </c>
      <c r="E162" s="21" t="s">
        <v>15</v>
      </c>
      <c r="F162" s="28"/>
      <c r="G162" s="28"/>
      <c r="H162" s="28"/>
      <c r="I162" s="14" t="s">
        <v>2</v>
      </c>
      <c r="J162" s="15" t="s">
        <v>3</v>
      </c>
      <c r="K162" s="16" t="s">
        <v>26</v>
      </c>
      <c r="L162" s="54"/>
      <c r="M162" s="13"/>
    </row>
    <row r="163" spans="1:13" x14ac:dyDescent="0.2">
      <c r="A163" s="11"/>
      <c r="B163" s="33" t="s">
        <v>6</v>
      </c>
      <c r="C163" s="55">
        <v>0</v>
      </c>
      <c r="D163" s="135">
        <f>C163*0.87/1000</f>
        <v>0</v>
      </c>
      <c r="E163" s="136">
        <f>D163*42.4</f>
        <v>0</v>
      </c>
      <c r="F163" s="28"/>
      <c r="G163" s="28"/>
      <c r="H163" s="70" t="s">
        <v>6</v>
      </c>
      <c r="I163" s="165">
        <v>0.03</v>
      </c>
      <c r="J163" s="166">
        <v>0.7</v>
      </c>
      <c r="K163" s="149">
        <v>73000</v>
      </c>
      <c r="L163" s="38"/>
      <c r="M163" s="13"/>
    </row>
    <row r="164" spans="1:13" x14ac:dyDescent="0.2">
      <c r="A164" s="11"/>
      <c r="B164" s="34" t="s">
        <v>8</v>
      </c>
      <c r="C164" s="55">
        <v>0</v>
      </c>
      <c r="D164" s="135">
        <f>C164*0.87/1000</f>
        <v>0</v>
      </c>
      <c r="E164" s="136">
        <f>D164*42.4</f>
        <v>0</v>
      </c>
      <c r="F164" s="28"/>
      <c r="G164" s="28"/>
      <c r="H164" s="71" t="s">
        <v>8</v>
      </c>
      <c r="I164" s="165">
        <v>1.5</v>
      </c>
      <c r="J164" s="166">
        <v>1.85</v>
      </c>
      <c r="K164" s="149">
        <v>73000</v>
      </c>
      <c r="L164" s="38"/>
      <c r="M164" s="13"/>
    </row>
    <row r="165" spans="1:13" ht="13.5" thickBot="1" x14ac:dyDescent="0.25">
      <c r="A165" s="11"/>
      <c r="B165" s="35" t="s">
        <v>10</v>
      </c>
      <c r="C165" s="55">
        <v>0</v>
      </c>
      <c r="D165" s="135">
        <f>C165*0.87/1000</f>
        <v>0</v>
      </c>
      <c r="E165" s="136">
        <f>D165*42.4</f>
        <v>0</v>
      </c>
      <c r="F165" s="28"/>
      <c r="G165" s="28"/>
      <c r="H165" s="72" t="s">
        <v>10</v>
      </c>
      <c r="I165" s="170">
        <v>4</v>
      </c>
      <c r="J165" s="169">
        <v>1.85</v>
      </c>
      <c r="K165" s="151">
        <v>73000</v>
      </c>
      <c r="L165" s="38"/>
      <c r="M165" s="13"/>
    </row>
    <row r="166" spans="1:13" ht="13.5" thickBot="1" x14ac:dyDescent="0.25">
      <c r="A166" s="11"/>
      <c r="B166" s="42" t="s">
        <v>0</v>
      </c>
      <c r="C166" s="43">
        <f>SUM(C163:C165)</f>
        <v>0</v>
      </c>
      <c r="D166" s="44">
        <f>SUM(D163:D165)</f>
        <v>0</v>
      </c>
      <c r="E166" s="45">
        <f>SUM(E163:E165)</f>
        <v>0</v>
      </c>
      <c r="F166" s="28"/>
      <c r="G166" s="28"/>
      <c r="H166" s="48"/>
      <c r="I166" s="49"/>
      <c r="J166" s="49"/>
      <c r="K166" s="49"/>
      <c r="L166" s="49"/>
      <c r="M166" s="13"/>
    </row>
    <row r="167" spans="1:13" x14ac:dyDescent="0.2">
      <c r="A167" s="11"/>
      <c r="B167" s="48"/>
      <c r="C167" s="50"/>
      <c r="D167" s="50"/>
      <c r="E167" s="50"/>
      <c r="F167" s="28"/>
      <c r="G167" s="28"/>
      <c r="H167" s="48"/>
      <c r="I167" s="49"/>
      <c r="J167" s="49"/>
      <c r="K167" s="49"/>
      <c r="L167" s="49"/>
      <c r="M167" s="13"/>
    </row>
    <row r="168" spans="1:13" ht="13.5" thickBot="1" x14ac:dyDescent="0.25">
      <c r="A168" s="11"/>
      <c r="B168" s="30" t="s">
        <v>29</v>
      </c>
      <c r="C168" s="28"/>
      <c r="D168" s="28"/>
      <c r="E168" s="28"/>
      <c r="F168" s="28"/>
      <c r="G168" s="28"/>
      <c r="H168" s="30" t="s">
        <v>30</v>
      </c>
      <c r="I168" s="28"/>
      <c r="J168" s="28"/>
      <c r="K168" s="28"/>
      <c r="L168" s="28"/>
      <c r="M168" s="13"/>
    </row>
    <row r="169" spans="1:13" ht="13.5" thickBot="1" x14ac:dyDescent="0.25">
      <c r="A169" s="11"/>
      <c r="B169" s="28"/>
      <c r="C169" s="20" t="s">
        <v>13</v>
      </c>
      <c r="D169" s="15" t="s">
        <v>14</v>
      </c>
      <c r="E169" s="21" t="s">
        <v>15</v>
      </c>
      <c r="F169" s="28"/>
      <c r="G169" s="28"/>
      <c r="H169" s="28"/>
      <c r="I169" s="14" t="s">
        <v>2</v>
      </c>
      <c r="J169" s="15" t="s">
        <v>3</v>
      </c>
      <c r="K169" s="16" t="s">
        <v>26</v>
      </c>
      <c r="L169" s="54"/>
      <c r="M169" s="13"/>
    </row>
    <row r="170" spans="1:13" x14ac:dyDescent="0.2">
      <c r="A170" s="11"/>
      <c r="B170" s="33" t="s">
        <v>6</v>
      </c>
      <c r="C170" s="55">
        <v>0</v>
      </c>
      <c r="D170" s="135">
        <f>C170*0.544/1000</f>
        <v>0</v>
      </c>
      <c r="E170" s="136">
        <f>D170*45.03</f>
        <v>0</v>
      </c>
      <c r="F170" s="28"/>
      <c r="G170" s="28"/>
      <c r="H170" s="70" t="s">
        <v>6</v>
      </c>
      <c r="I170" s="171">
        <v>0.9</v>
      </c>
      <c r="J170" s="172">
        <v>2.5</v>
      </c>
      <c r="K170" s="149">
        <v>63600</v>
      </c>
      <c r="L170" s="38"/>
      <c r="M170" s="13"/>
    </row>
    <row r="171" spans="1:13" ht="13.5" thickBot="1" x14ac:dyDescent="0.25">
      <c r="A171" s="11"/>
      <c r="B171" s="34" t="s">
        <v>8</v>
      </c>
      <c r="C171" s="55">
        <v>0</v>
      </c>
      <c r="D171" s="135">
        <f>C171*0.544/1000</f>
        <v>0</v>
      </c>
      <c r="E171" s="136">
        <f>D171*45.03</f>
        <v>0</v>
      </c>
      <c r="F171" s="28"/>
      <c r="G171" s="28"/>
      <c r="H171" s="72" t="s">
        <v>8</v>
      </c>
      <c r="I171" s="173">
        <v>1</v>
      </c>
      <c r="J171" s="174">
        <v>2.5</v>
      </c>
      <c r="K171" s="151">
        <v>63600</v>
      </c>
      <c r="L171" s="38"/>
      <c r="M171" s="13"/>
    </row>
    <row r="172" spans="1:13" ht="13.5" thickBot="1" x14ac:dyDescent="0.25">
      <c r="A172" s="11"/>
      <c r="B172" s="42" t="s">
        <v>0</v>
      </c>
      <c r="C172" s="43">
        <f>SUM(C170:C171)</f>
        <v>0</v>
      </c>
      <c r="D172" s="44">
        <f>SUM(D170:D171)</f>
        <v>0</v>
      </c>
      <c r="E172" s="45">
        <f>SUM(E170:E171)</f>
        <v>0</v>
      </c>
      <c r="F172" s="28"/>
      <c r="G172" s="28"/>
      <c r="H172" s="48"/>
      <c r="I172" s="49"/>
      <c r="J172" s="49"/>
      <c r="K172" s="49"/>
      <c r="L172" s="49"/>
      <c r="M172" s="13"/>
    </row>
    <row r="173" spans="1:13" x14ac:dyDescent="0.2">
      <c r="A173" s="11"/>
      <c r="B173" s="48"/>
      <c r="C173" s="50"/>
      <c r="D173" s="50"/>
      <c r="E173" s="50"/>
      <c r="F173" s="28"/>
      <c r="G173" s="28"/>
      <c r="H173" s="48"/>
      <c r="I173" s="49"/>
      <c r="J173" s="49"/>
      <c r="K173" s="49"/>
      <c r="L173" s="49"/>
      <c r="M173" s="13"/>
    </row>
    <row r="174" spans="1:13" ht="13.5" thickBot="1" x14ac:dyDescent="0.25">
      <c r="A174" s="11"/>
      <c r="B174" s="48"/>
      <c r="C174" s="50"/>
      <c r="D174" s="50"/>
      <c r="E174" s="50"/>
      <c r="F174" s="28"/>
      <c r="G174" s="28"/>
      <c r="H174" s="30" t="s">
        <v>12</v>
      </c>
      <c r="I174" s="28"/>
      <c r="J174" s="28"/>
      <c r="K174" s="12"/>
      <c r="L174" s="12"/>
      <c r="M174" s="13"/>
    </row>
    <row r="175" spans="1:13" ht="13.5" thickBot="1" x14ac:dyDescent="0.25">
      <c r="A175" s="11"/>
      <c r="B175" s="48"/>
      <c r="C175" s="50"/>
      <c r="D175" s="50"/>
      <c r="E175" s="50"/>
      <c r="F175" s="28"/>
      <c r="G175" s="28"/>
      <c r="H175" s="28"/>
      <c r="I175" s="14" t="s">
        <v>2</v>
      </c>
      <c r="J175" s="15" t="s">
        <v>3</v>
      </c>
      <c r="K175" s="15" t="s">
        <v>26</v>
      </c>
      <c r="L175" s="16" t="s">
        <v>16</v>
      </c>
      <c r="M175" s="13"/>
    </row>
    <row r="176" spans="1:13" x14ac:dyDescent="0.2">
      <c r="A176" s="11"/>
      <c r="B176" s="48"/>
      <c r="C176" s="50"/>
      <c r="D176" s="50"/>
      <c r="E176" s="50"/>
      <c r="F176" s="28"/>
      <c r="G176" s="28"/>
      <c r="H176" s="70" t="s">
        <v>4</v>
      </c>
      <c r="I176" s="140" t="e">
        <f>($D147*I147)/1000000</f>
        <v>#N/A</v>
      </c>
      <c r="J176" s="141" t="e">
        <f>($D147*J147)/1000000</f>
        <v>#N/A</v>
      </c>
      <c r="K176" s="141">
        <v>0</v>
      </c>
      <c r="L176" s="142" t="e">
        <f>(I176*25)+(J176*298)+K176</f>
        <v>#N/A</v>
      </c>
      <c r="M176" s="13"/>
    </row>
    <row r="177" spans="1:17" x14ac:dyDescent="0.2">
      <c r="A177" s="11"/>
      <c r="B177" s="48"/>
      <c r="C177" s="50"/>
      <c r="D177" s="50"/>
      <c r="E177" s="50"/>
      <c r="F177" s="28"/>
      <c r="G177" s="28"/>
      <c r="H177" s="71" t="s">
        <v>6</v>
      </c>
      <c r="I177" s="143" t="e">
        <f t="shared" ref="I177:K178" si="52">(($D148*I148)+($E156*I156)+($E163*I163)+($E170*I170))/1000000</f>
        <v>#N/A</v>
      </c>
      <c r="J177" s="144" t="e">
        <f t="shared" si="52"/>
        <v>#N/A</v>
      </c>
      <c r="K177" s="144" t="e">
        <f t="shared" si="52"/>
        <v>#N/A</v>
      </c>
      <c r="L177" s="145" t="e">
        <f>(I177*25)+(J177*298)+K177</f>
        <v>#N/A</v>
      </c>
      <c r="M177" s="13"/>
    </row>
    <row r="178" spans="1:17" x14ac:dyDescent="0.2">
      <c r="A178" s="11"/>
      <c r="B178" s="48"/>
      <c r="C178" s="50"/>
      <c r="D178" s="50"/>
      <c r="E178" s="50"/>
      <c r="F178" s="28"/>
      <c r="G178" s="28"/>
      <c r="H178" s="71" t="s">
        <v>8</v>
      </c>
      <c r="I178" s="143" t="e">
        <f t="shared" si="52"/>
        <v>#N/A</v>
      </c>
      <c r="J178" s="144" t="e">
        <f t="shared" si="52"/>
        <v>#N/A</v>
      </c>
      <c r="K178" s="144" t="e">
        <f t="shared" si="52"/>
        <v>#N/A</v>
      </c>
      <c r="L178" s="145" t="e">
        <f>(I178*25)+(J178*298)+K178</f>
        <v>#N/A</v>
      </c>
      <c r="M178" s="13"/>
    </row>
    <row r="179" spans="1:17" x14ac:dyDescent="0.2">
      <c r="A179" s="11"/>
      <c r="B179" s="48"/>
      <c r="C179" s="50"/>
      <c r="D179" s="50"/>
      <c r="E179" s="50"/>
      <c r="F179" s="28"/>
      <c r="G179" s="28"/>
      <c r="H179" s="71" t="s">
        <v>10</v>
      </c>
      <c r="I179" s="143" t="e">
        <f>(($D150*I150)+($E158*I158)+($E165*I165))/1000000</f>
        <v>#N/A</v>
      </c>
      <c r="J179" s="144" t="e">
        <f>(($D150*J150)+($E158*J158)+($E165*J165))/1000000</f>
        <v>#N/A</v>
      </c>
      <c r="K179" s="144" t="e">
        <f>(($D150*K150)+($E158*K158)+($E165*K165))/1000000</f>
        <v>#N/A</v>
      </c>
      <c r="L179" s="145" t="e">
        <f>(I179*25)+(J179*298)+K179</f>
        <v>#N/A</v>
      </c>
      <c r="M179" s="13"/>
    </row>
    <row r="180" spans="1:17" ht="13.5" thickBot="1" x14ac:dyDescent="0.25">
      <c r="A180" s="11"/>
      <c r="B180" s="48"/>
      <c r="C180" s="50"/>
      <c r="D180" s="50"/>
      <c r="E180" s="50"/>
      <c r="F180" s="28"/>
      <c r="G180" s="28"/>
      <c r="H180" s="73" t="s">
        <v>17</v>
      </c>
      <c r="I180" s="175" t="e">
        <f>(H135+H141)*(1-0.1)*0.000716</f>
        <v>#N/A</v>
      </c>
      <c r="J180" s="121"/>
      <c r="K180" s="121"/>
      <c r="L180" s="176" t="e">
        <f>I180*25</f>
        <v>#N/A</v>
      </c>
      <c r="M180" s="13"/>
    </row>
    <row r="181" spans="1:17" ht="13.5" thickBot="1" x14ac:dyDescent="0.25">
      <c r="A181" s="11"/>
      <c r="B181" s="48"/>
      <c r="C181" s="50"/>
      <c r="D181" s="50"/>
      <c r="E181" s="50"/>
      <c r="F181" s="28"/>
      <c r="G181" s="28"/>
      <c r="H181" s="42" t="s">
        <v>0</v>
      </c>
      <c r="I181" s="46" t="e">
        <f>SUM(I176:I180)</f>
        <v>#N/A</v>
      </c>
      <c r="J181" s="47" t="e">
        <f>SUM(J176:J180)</f>
        <v>#N/A</v>
      </c>
      <c r="K181" s="47" t="e">
        <f>SUM(K176:K180)</f>
        <v>#N/A</v>
      </c>
      <c r="L181" s="74" t="e">
        <f>SUM(L176:L180)</f>
        <v>#N/A</v>
      </c>
      <c r="M181" s="13"/>
    </row>
    <row r="182" spans="1:17" ht="13.5" thickBot="1" x14ac:dyDescent="0.25">
      <c r="A182" s="17"/>
      <c r="B182" s="18"/>
      <c r="C182" s="18"/>
      <c r="D182" s="18"/>
      <c r="E182" s="18"/>
      <c r="F182" s="18"/>
      <c r="G182" s="18"/>
      <c r="H182" s="18"/>
      <c r="I182" s="18"/>
      <c r="J182" s="18"/>
      <c r="K182" s="18"/>
      <c r="L182" s="18"/>
      <c r="M182" s="19"/>
    </row>
    <row r="183" spans="1:17" ht="14.25" thickTop="1" thickBot="1" x14ac:dyDescent="0.25"/>
    <row r="184" spans="1:17" ht="14.25" thickTop="1" thickBot="1" x14ac:dyDescent="0.25">
      <c r="A184" s="163" t="s">
        <v>110</v>
      </c>
      <c r="B184" s="9"/>
      <c r="C184" s="212">
        <f>C131+1</f>
        <v>1</v>
      </c>
      <c r="D184" s="159"/>
      <c r="E184" s="159"/>
      <c r="F184" s="159"/>
      <c r="G184" s="159"/>
      <c r="H184" s="159"/>
      <c r="I184" s="160"/>
      <c r="J184" s="160"/>
      <c r="K184" s="161"/>
      <c r="L184" s="9"/>
      <c r="M184" s="10"/>
      <c r="N184" s="12"/>
      <c r="O184" s="12"/>
      <c r="P184" s="12"/>
      <c r="Q184" s="12"/>
    </row>
    <row r="185" spans="1:17" x14ac:dyDescent="0.2">
      <c r="A185" s="11"/>
      <c r="B185" s="26"/>
      <c r="C185" s="25"/>
      <c r="D185" s="25"/>
      <c r="E185" s="23"/>
      <c r="F185" s="23"/>
      <c r="G185" s="22"/>
      <c r="H185" s="24"/>
      <c r="I185" s="22"/>
      <c r="J185" s="12"/>
      <c r="K185" s="12"/>
      <c r="L185" s="12"/>
      <c r="M185" s="13"/>
      <c r="O185" s="12"/>
      <c r="P185" s="12"/>
      <c r="Q185" s="12"/>
    </row>
    <row r="186" spans="1:17" ht="13.5" thickBot="1" x14ac:dyDescent="0.25">
      <c r="A186" s="11"/>
      <c r="B186" s="30" t="s">
        <v>47</v>
      </c>
      <c r="C186" s="25"/>
      <c r="D186" s="25"/>
      <c r="E186" s="23"/>
      <c r="F186" s="23"/>
      <c r="G186" s="30" t="s">
        <v>48</v>
      </c>
      <c r="H186" s="29"/>
      <c r="I186" s="22"/>
      <c r="J186" s="12"/>
      <c r="K186" s="12"/>
      <c r="L186" s="12"/>
      <c r="M186" s="13"/>
      <c r="O186" s="12"/>
      <c r="P186" s="12"/>
      <c r="Q186" s="12"/>
    </row>
    <row r="187" spans="1:17" ht="13.5" thickBot="1" x14ac:dyDescent="0.25">
      <c r="A187" s="254"/>
      <c r="B187" s="33" t="s">
        <v>21</v>
      </c>
      <c r="C187" s="177" t="e">
        <f>(INDEX($BB$75:$BB$125,MATCH(C184,$B$75:$B$125,0))/0.000716)</f>
        <v>#N/A</v>
      </c>
      <c r="D187" s="66"/>
      <c r="E187" s="23"/>
      <c r="F187" s="23"/>
      <c r="G187" s="33" t="s">
        <v>21</v>
      </c>
      <c r="H187" s="178" t="e">
        <f>C187</f>
        <v>#N/A</v>
      </c>
      <c r="I187" s="22"/>
      <c r="J187" s="12"/>
      <c r="K187" s="12"/>
      <c r="L187" s="12"/>
      <c r="M187" s="13"/>
      <c r="O187" s="12"/>
      <c r="P187" s="12"/>
      <c r="Q187" s="12"/>
    </row>
    <row r="188" spans="1:17" x14ac:dyDescent="0.2">
      <c r="A188" s="254"/>
      <c r="B188" s="27" t="s">
        <v>22</v>
      </c>
      <c r="C188" s="67">
        <v>0</v>
      </c>
      <c r="D188" s="68">
        <v>0.66592280204656862</v>
      </c>
      <c r="E188" s="23"/>
      <c r="F188" s="23"/>
      <c r="G188" s="27" t="s">
        <v>49</v>
      </c>
      <c r="H188" s="152" t="e">
        <f>IF(C188&lt;30,0.3*C187,C187*(C188/100))</f>
        <v>#N/A</v>
      </c>
      <c r="I188" s="22"/>
      <c r="J188" s="12"/>
      <c r="K188" s="12"/>
      <c r="L188" s="12"/>
      <c r="M188" s="13"/>
      <c r="O188" s="12"/>
      <c r="P188" s="12"/>
      <c r="Q188" s="12"/>
    </row>
    <row r="189" spans="1:17" ht="13.5" thickBot="1" x14ac:dyDescent="0.25">
      <c r="A189" s="254"/>
      <c r="B189" s="31" t="s">
        <v>23</v>
      </c>
      <c r="C189" s="32">
        <v>0</v>
      </c>
      <c r="D189" s="69">
        <v>0.33407719795343138</v>
      </c>
      <c r="E189" s="23"/>
      <c r="F189" s="23"/>
      <c r="G189" s="31" t="s">
        <v>50</v>
      </c>
      <c r="H189" s="153" t="e">
        <f>C187-H188</f>
        <v>#N/A</v>
      </c>
      <c r="I189" s="22"/>
      <c r="J189" s="12"/>
      <c r="K189" s="12"/>
      <c r="L189" s="12"/>
      <c r="M189" s="13"/>
      <c r="O189" s="12"/>
      <c r="P189" s="12"/>
      <c r="Q189" s="12"/>
    </row>
    <row r="190" spans="1:17" x14ac:dyDescent="0.2">
      <c r="A190" s="254"/>
      <c r="B190" s="31" t="s">
        <v>5</v>
      </c>
      <c r="C190" s="32">
        <v>0</v>
      </c>
      <c r="D190" s="181"/>
      <c r="E190" s="23"/>
      <c r="F190" s="23"/>
      <c r="G190" s="31" t="s">
        <v>51</v>
      </c>
      <c r="H190" s="153" t="e">
        <f>H$187*C190/100</f>
        <v>#N/A</v>
      </c>
      <c r="I190" s="22"/>
      <c r="J190" s="12"/>
      <c r="K190" s="12"/>
      <c r="L190" s="12"/>
      <c r="M190" s="13"/>
      <c r="O190" s="12"/>
      <c r="P190" s="12"/>
      <c r="Q190" s="12"/>
    </row>
    <row r="191" spans="1:17" x14ac:dyDescent="0.2">
      <c r="A191" s="254"/>
      <c r="B191" s="31" t="s">
        <v>7</v>
      </c>
      <c r="C191" s="32">
        <v>0</v>
      </c>
      <c r="D191" s="181"/>
      <c r="E191" s="23"/>
      <c r="F191" s="23"/>
      <c r="G191" s="31" t="s">
        <v>52</v>
      </c>
      <c r="H191" s="153" t="e">
        <f t="shared" ref="H191:H194" si="53">H$187*C191/100</f>
        <v>#N/A</v>
      </c>
      <c r="I191" s="22"/>
      <c r="J191" s="12"/>
      <c r="K191" s="12"/>
      <c r="L191" s="12"/>
      <c r="M191" s="13"/>
      <c r="O191" s="12"/>
      <c r="P191" s="12"/>
      <c r="Q191" s="12"/>
    </row>
    <row r="192" spans="1:17" x14ac:dyDescent="0.2">
      <c r="A192" s="254"/>
      <c r="B192" s="31" t="s">
        <v>9</v>
      </c>
      <c r="C192" s="32">
        <v>0</v>
      </c>
      <c r="D192" s="181"/>
      <c r="E192" s="23"/>
      <c r="F192" s="23"/>
      <c r="G192" s="31" t="s">
        <v>53</v>
      </c>
      <c r="H192" s="153" t="e">
        <f t="shared" si="53"/>
        <v>#N/A</v>
      </c>
      <c r="I192" s="22"/>
      <c r="J192" s="12"/>
      <c r="K192" s="12"/>
      <c r="L192" s="12"/>
      <c r="M192" s="13"/>
      <c r="O192" s="12"/>
      <c r="P192" s="12"/>
      <c r="Q192" s="12"/>
    </row>
    <row r="193" spans="1:17" x14ac:dyDescent="0.2">
      <c r="A193" s="254"/>
      <c r="B193" s="36" t="s">
        <v>11</v>
      </c>
      <c r="C193" s="37">
        <v>0</v>
      </c>
      <c r="D193" s="181"/>
      <c r="E193" s="23"/>
      <c r="F193" s="23"/>
      <c r="G193" s="36" t="s">
        <v>54</v>
      </c>
      <c r="H193" s="153" t="e">
        <f t="shared" si="53"/>
        <v>#N/A</v>
      </c>
      <c r="I193" s="22"/>
      <c r="J193" s="12"/>
      <c r="K193" s="12"/>
      <c r="L193" s="12"/>
      <c r="M193" s="13"/>
      <c r="O193" s="12"/>
      <c r="P193" s="12"/>
      <c r="Q193" s="12"/>
    </row>
    <row r="194" spans="1:17" ht="13.5" thickBot="1" x14ac:dyDescent="0.25">
      <c r="A194" s="254"/>
      <c r="B194" s="39" t="s">
        <v>31</v>
      </c>
      <c r="C194" s="40">
        <v>0</v>
      </c>
      <c r="D194" s="181"/>
      <c r="E194" s="23"/>
      <c r="F194" s="23"/>
      <c r="G194" s="39" t="s">
        <v>55</v>
      </c>
      <c r="H194" s="155" t="e">
        <f t="shared" si="53"/>
        <v>#N/A</v>
      </c>
      <c r="I194" s="22"/>
      <c r="J194" s="12"/>
      <c r="K194" s="12"/>
      <c r="L194" s="12"/>
      <c r="M194" s="13"/>
      <c r="O194" s="12"/>
      <c r="P194" s="12"/>
      <c r="Q194" s="12"/>
    </row>
    <row r="195" spans="1:17" x14ac:dyDescent="0.2">
      <c r="A195" s="11"/>
      <c r="B195" s="12"/>
      <c r="C195" s="25"/>
      <c r="D195" s="25"/>
      <c r="E195" s="23"/>
      <c r="F195" s="23"/>
      <c r="G195" s="22"/>
      <c r="H195" s="24"/>
      <c r="I195" s="22"/>
      <c r="J195" s="12"/>
      <c r="K195" s="12"/>
      <c r="L195" s="12"/>
      <c r="M195" s="13"/>
      <c r="O195" s="12"/>
      <c r="P195" s="12"/>
      <c r="Q195" s="12"/>
    </row>
    <row r="196" spans="1:17" ht="14.1" customHeight="1" x14ac:dyDescent="0.2">
      <c r="A196" s="11"/>
      <c r="B196" s="12"/>
      <c r="C196" s="12"/>
      <c r="D196" s="53"/>
      <c r="E196" s="28"/>
      <c r="F196" s="29"/>
      <c r="G196" s="12"/>
      <c r="H196" s="12"/>
      <c r="I196" s="12"/>
      <c r="J196" s="12"/>
      <c r="K196" s="12"/>
      <c r="L196" s="28"/>
      <c r="M196" s="162"/>
      <c r="O196" s="12"/>
      <c r="P196" s="12"/>
      <c r="Q196" s="12"/>
    </row>
    <row r="197" spans="1:17" ht="14.1" customHeight="1" x14ac:dyDescent="0.2">
      <c r="A197" s="11"/>
      <c r="B197" s="12"/>
      <c r="C197" s="12"/>
      <c r="D197" s="12"/>
      <c r="E197" s="12"/>
      <c r="F197" s="12"/>
      <c r="G197" s="12"/>
      <c r="H197" s="12"/>
      <c r="I197" s="12"/>
      <c r="J197" s="12"/>
      <c r="K197" s="12"/>
      <c r="L197" s="12"/>
      <c r="M197" s="13"/>
      <c r="N197" s="12"/>
      <c r="O197" s="12"/>
    </row>
    <row r="198" spans="1:17" ht="14.1" customHeight="1" thickBot="1" x14ac:dyDescent="0.25">
      <c r="A198" s="11"/>
      <c r="B198" s="30" t="s">
        <v>89</v>
      </c>
      <c r="C198" s="28"/>
      <c r="D198" s="28"/>
      <c r="E198" s="28"/>
      <c r="F198" s="28"/>
      <c r="G198" s="28"/>
      <c r="H198" s="30" t="s">
        <v>1</v>
      </c>
      <c r="I198" s="28"/>
      <c r="J198" s="28"/>
      <c r="K198" s="28"/>
      <c r="L198" s="12"/>
      <c r="M198" s="13"/>
      <c r="N198" s="12"/>
      <c r="O198" s="12"/>
    </row>
    <row r="199" spans="1:17" ht="14.1" customHeight="1" thickBot="1" x14ac:dyDescent="0.25">
      <c r="A199" s="11"/>
      <c r="B199" s="28"/>
      <c r="C199" s="20" t="s">
        <v>13</v>
      </c>
      <c r="D199" s="15" t="s">
        <v>14</v>
      </c>
      <c r="E199" s="21" t="s">
        <v>15</v>
      </c>
      <c r="F199" s="28"/>
      <c r="G199" s="28"/>
      <c r="H199" s="28"/>
      <c r="I199" s="14" t="s">
        <v>2</v>
      </c>
      <c r="J199" s="16" t="s">
        <v>3</v>
      </c>
      <c r="K199" s="12"/>
      <c r="L199" s="12"/>
      <c r="M199" s="13"/>
      <c r="N199" s="12"/>
      <c r="O199" s="12"/>
    </row>
    <row r="200" spans="1:17" ht="14.1" customHeight="1" x14ac:dyDescent="0.2">
      <c r="A200" s="11"/>
      <c r="B200" s="33" t="s">
        <v>4</v>
      </c>
      <c r="C200" s="131" t="e">
        <f>H190</f>
        <v>#N/A</v>
      </c>
      <c r="D200" s="132" t="e">
        <f>C200*0.000716</f>
        <v>#N/A</v>
      </c>
      <c r="E200" s="133" t="e">
        <f>D200*50.18</f>
        <v>#N/A</v>
      </c>
      <c r="F200" s="28"/>
      <c r="G200" s="28"/>
      <c r="H200" s="70" t="s">
        <v>4</v>
      </c>
      <c r="I200" s="146">
        <v>8000</v>
      </c>
      <c r="J200" s="147">
        <v>90</v>
      </c>
      <c r="K200" s="12"/>
      <c r="L200" s="12"/>
      <c r="M200" s="13"/>
      <c r="N200" s="12"/>
      <c r="O200" s="12"/>
    </row>
    <row r="201" spans="1:17" ht="14.1" customHeight="1" x14ac:dyDescent="0.2">
      <c r="A201" s="11"/>
      <c r="B201" s="34" t="s">
        <v>6</v>
      </c>
      <c r="C201" s="134" t="e">
        <f>H191</f>
        <v>#N/A</v>
      </c>
      <c r="D201" s="135" t="e">
        <f>C201*0.000716</f>
        <v>#N/A</v>
      </c>
      <c r="E201" s="136" t="e">
        <f>D201*50.18</f>
        <v>#N/A</v>
      </c>
      <c r="F201" s="28"/>
      <c r="G201" s="28"/>
      <c r="H201" s="71" t="s">
        <v>6</v>
      </c>
      <c r="I201" s="148">
        <v>20000</v>
      </c>
      <c r="J201" s="149">
        <v>90</v>
      </c>
      <c r="K201" s="12"/>
      <c r="L201" s="12"/>
      <c r="M201" s="13"/>
      <c r="N201" s="12"/>
      <c r="O201" s="12"/>
    </row>
    <row r="202" spans="1:17" ht="14.1" customHeight="1" x14ac:dyDescent="0.2">
      <c r="A202" s="11"/>
      <c r="B202" s="34" t="s">
        <v>8</v>
      </c>
      <c r="C202" s="134" t="e">
        <f>H192</f>
        <v>#N/A</v>
      </c>
      <c r="D202" s="135" t="e">
        <f>C202*0.000716</f>
        <v>#N/A</v>
      </c>
      <c r="E202" s="136" t="e">
        <f>D202*50.18</f>
        <v>#N/A</v>
      </c>
      <c r="F202" s="28"/>
      <c r="G202" s="28"/>
      <c r="H202" s="71" t="s">
        <v>8</v>
      </c>
      <c r="I202" s="148">
        <v>28000</v>
      </c>
      <c r="J202" s="149">
        <v>90</v>
      </c>
      <c r="K202" s="12"/>
      <c r="L202" s="12"/>
      <c r="M202" s="13"/>
      <c r="N202" s="12"/>
      <c r="O202" s="12"/>
    </row>
    <row r="203" spans="1:17" ht="14.1" customHeight="1" thickBot="1" x14ac:dyDescent="0.25">
      <c r="A203" s="11"/>
      <c r="B203" s="35" t="s">
        <v>10</v>
      </c>
      <c r="C203" s="137" t="e">
        <f>H193</f>
        <v>#N/A</v>
      </c>
      <c r="D203" s="138" t="e">
        <f>C203*0.000716</f>
        <v>#N/A</v>
      </c>
      <c r="E203" s="139" t="e">
        <f>D203*50.18</f>
        <v>#N/A</v>
      </c>
      <c r="F203" s="28"/>
      <c r="G203" s="28"/>
      <c r="H203" s="72" t="s">
        <v>10</v>
      </c>
      <c r="I203" s="150">
        <v>56000</v>
      </c>
      <c r="J203" s="151">
        <v>90</v>
      </c>
      <c r="K203" s="12"/>
      <c r="L203" s="12"/>
      <c r="M203" s="13"/>
      <c r="N203" s="12"/>
      <c r="O203" s="12"/>
    </row>
    <row r="204" spans="1:17" ht="14.1" customHeight="1" thickBot="1" x14ac:dyDescent="0.25">
      <c r="A204" s="11"/>
      <c r="B204" s="42" t="s">
        <v>0</v>
      </c>
      <c r="C204" s="43" t="e">
        <f>SUM(C200:C203)</f>
        <v>#N/A</v>
      </c>
      <c r="D204" s="44" t="e">
        <f>SUM(D200:D203)</f>
        <v>#N/A</v>
      </c>
      <c r="E204" s="45" t="e">
        <f>SUM(E200:E203)</f>
        <v>#N/A</v>
      </c>
      <c r="F204" s="28"/>
      <c r="G204" s="28"/>
      <c r="H204" s="164"/>
      <c r="I204" s="164"/>
      <c r="J204" s="164"/>
      <c r="K204" s="164"/>
      <c r="L204" s="12"/>
      <c r="M204" s="13"/>
      <c r="N204" s="12"/>
      <c r="O204" s="12"/>
    </row>
    <row r="205" spans="1:17" ht="14.1" customHeight="1" x14ac:dyDescent="0.2">
      <c r="A205" s="11"/>
      <c r="B205" s="28"/>
      <c r="C205" s="28"/>
      <c r="D205" s="28"/>
      <c r="E205" s="28"/>
      <c r="F205" s="28"/>
      <c r="G205" s="28"/>
      <c r="H205" s="164"/>
      <c r="I205" s="164"/>
      <c r="J205" s="164"/>
      <c r="K205" s="164"/>
      <c r="L205" s="12"/>
      <c r="M205" s="13"/>
      <c r="N205" s="12"/>
      <c r="O205" s="12"/>
    </row>
    <row r="206" spans="1:17" ht="14.1" customHeight="1" x14ac:dyDescent="0.2">
      <c r="A206" s="11"/>
      <c r="B206" s="12"/>
      <c r="C206" s="12"/>
      <c r="D206" s="12"/>
      <c r="E206" s="12"/>
      <c r="F206" s="28"/>
      <c r="G206" s="28"/>
      <c r="H206" s="28"/>
      <c r="I206" s="48"/>
      <c r="J206" s="49"/>
      <c r="K206" s="49"/>
      <c r="L206" s="49"/>
      <c r="M206" s="180"/>
      <c r="N206" s="49"/>
      <c r="O206" s="12"/>
      <c r="P206" s="12"/>
      <c r="Q206" s="12"/>
    </row>
    <row r="207" spans="1:17" ht="14.1" customHeight="1" thickBot="1" x14ac:dyDescent="0.25">
      <c r="A207" s="11"/>
      <c r="B207" s="30" t="s">
        <v>24</v>
      </c>
      <c r="C207" s="28"/>
      <c r="D207" s="28"/>
      <c r="E207" s="28"/>
      <c r="F207" s="28"/>
      <c r="G207" s="28"/>
      <c r="H207" s="30" t="s">
        <v>25</v>
      </c>
      <c r="I207" s="28"/>
      <c r="J207" s="28"/>
      <c r="K207" s="49"/>
      <c r="L207" s="49"/>
      <c r="M207" s="180"/>
      <c r="N207" s="49"/>
      <c r="O207" s="12"/>
      <c r="P207" s="12"/>
      <c r="Q207" s="12"/>
    </row>
    <row r="208" spans="1:17" ht="14.1" customHeight="1" thickBot="1" x14ac:dyDescent="0.25">
      <c r="A208" s="11"/>
      <c r="B208" s="28"/>
      <c r="C208" s="20" t="s">
        <v>13</v>
      </c>
      <c r="D208" s="15" t="s">
        <v>14</v>
      </c>
      <c r="E208" s="21" t="s">
        <v>15</v>
      </c>
      <c r="F208" s="28"/>
      <c r="G208" s="28"/>
      <c r="H208" s="28"/>
      <c r="I208" s="14" t="s">
        <v>2</v>
      </c>
      <c r="J208" s="15" t="s">
        <v>3</v>
      </c>
      <c r="K208" s="16" t="s">
        <v>26</v>
      </c>
      <c r="L208" s="54"/>
      <c r="M208" s="13"/>
      <c r="N208" s="12"/>
    </row>
    <row r="209" spans="1:13" x14ac:dyDescent="0.2">
      <c r="A209" s="11"/>
      <c r="B209" s="33" t="s">
        <v>6</v>
      </c>
      <c r="C209" s="55">
        <v>0</v>
      </c>
      <c r="D209" s="135">
        <f>C209*0.793/1000</f>
        <v>0</v>
      </c>
      <c r="E209" s="136">
        <f>D209*48.57</f>
        <v>0</v>
      </c>
      <c r="F209" s="28"/>
      <c r="G209" s="28"/>
      <c r="H209" s="70" t="s">
        <v>6</v>
      </c>
      <c r="I209" s="165">
        <v>0.1</v>
      </c>
      <c r="J209" s="166">
        <v>0.9</v>
      </c>
      <c r="K209" s="149">
        <v>56000</v>
      </c>
      <c r="L209" s="38"/>
      <c r="M209" s="13"/>
    </row>
    <row r="210" spans="1:13" x14ac:dyDescent="0.2">
      <c r="A210" s="11"/>
      <c r="B210" s="34" t="s">
        <v>8</v>
      </c>
      <c r="C210" s="55">
        <v>0</v>
      </c>
      <c r="D210" s="135">
        <f>C210*0.793/1000</f>
        <v>0</v>
      </c>
      <c r="E210" s="136">
        <f>D210*48.57</f>
        <v>0</v>
      </c>
      <c r="F210" s="28"/>
      <c r="G210" s="28"/>
      <c r="H210" s="71" t="s">
        <v>8</v>
      </c>
      <c r="I210" s="167">
        <v>316</v>
      </c>
      <c r="J210" s="166">
        <v>1.3</v>
      </c>
      <c r="K210" s="149">
        <v>56000</v>
      </c>
      <c r="L210" s="38"/>
      <c r="M210" s="13"/>
    </row>
    <row r="211" spans="1:13" ht="13.5" thickBot="1" x14ac:dyDescent="0.25">
      <c r="A211" s="11"/>
      <c r="B211" s="35" t="s">
        <v>10</v>
      </c>
      <c r="C211" s="55">
        <v>0</v>
      </c>
      <c r="D211" s="135">
        <f>C211*0.793/1000</f>
        <v>0</v>
      </c>
      <c r="E211" s="136">
        <f>D211*48.57</f>
        <v>0</v>
      </c>
      <c r="F211" s="28"/>
      <c r="G211" s="28"/>
      <c r="H211" s="72" t="s">
        <v>10</v>
      </c>
      <c r="I211" s="168">
        <v>4</v>
      </c>
      <c r="J211" s="169">
        <v>1.3</v>
      </c>
      <c r="K211" s="151">
        <v>56000</v>
      </c>
      <c r="L211" s="38"/>
      <c r="M211" s="13"/>
    </row>
    <row r="212" spans="1:13" ht="13.5" thickBot="1" x14ac:dyDescent="0.25">
      <c r="A212" s="11"/>
      <c r="B212" s="42" t="s">
        <v>0</v>
      </c>
      <c r="C212" s="43">
        <f>SUM(C209:C211)</f>
        <v>0</v>
      </c>
      <c r="D212" s="44">
        <f>SUM(D209:D211)</f>
        <v>0</v>
      </c>
      <c r="E212" s="45">
        <f>SUM(E209:E211)</f>
        <v>0</v>
      </c>
      <c r="F212" s="28"/>
      <c r="G212" s="28"/>
      <c r="H212" s="48"/>
      <c r="I212" s="49"/>
      <c r="J212" s="49"/>
      <c r="K212" s="49"/>
      <c r="L212" s="49"/>
      <c r="M212" s="13"/>
    </row>
    <row r="213" spans="1:13" x14ac:dyDescent="0.2">
      <c r="A213" s="11"/>
      <c r="B213" s="48"/>
      <c r="C213" s="50"/>
      <c r="D213" s="50"/>
      <c r="E213" s="50"/>
      <c r="F213" s="28"/>
      <c r="G213" s="28"/>
      <c r="H213" s="48"/>
      <c r="I213" s="49"/>
      <c r="J213" s="49"/>
      <c r="K213" s="49"/>
      <c r="L213" s="49"/>
      <c r="M213" s="13"/>
    </row>
    <row r="214" spans="1:13" ht="13.5" thickBot="1" x14ac:dyDescent="0.25">
      <c r="A214" s="11"/>
      <c r="B214" s="30" t="s">
        <v>27</v>
      </c>
      <c r="C214" s="28"/>
      <c r="D214" s="28"/>
      <c r="E214" s="28"/>
      <c r="F214" s="28"/>
      <c r="G214" s="28"/>
      <c r="H214" s="30" t="s">
        <v>28</v>
      </c>
      <c r="I214" s="28"/>
      <c r="J214" s="28"/>
      <c r="K214" s="28"/>
      <c r="L214" s="28"/>
      <c r="M214" s="13"/>
    </row>
    <row r="215" spans="1:13" ht="13.5" thickBot="1" x14ac:dyDescent="0.25">
      <c r="A215" s="11"/>
      <c r="B215" s="28"/>
      <c r="C215" s="20" t="s">
        <v>13</v>
      </c>
      <c r="D215" s="15" t="s">
        <v>14</v>
      </c>
      <c r="E215" s="21" t="s">
        <v>15</v>
      </c>
      <c r="F215" s="28"/>
      <c r="G215" s="28"/>
      <c r="H215" s="28"/>
      <c r="I215" s="14" t="s">
        <v>2</v>
      </c>
      <c r="J215" s="15" t="s">
        <v>3</v>
      </c>
      <c r="K215" s="16" t="s">
        <v>26</v>
      </c>
      <c r="L215" s="54"/>
      <c r="M215" s="13"/>
    </row>
    <row r="216" spans="1:13" x14ac:dyDescent="0.2">
      <c r="A216" s="11"/>
      <c r="B216" s="33" t="s">
        <v>6</v>
      </c>
      <c r="C216" s="55">
        <v>0</v>
      </c>
      <c r="D216" s="135">
        <f>C216*0.87/1000</f>
        <v>0</v>
      </c>
      <c r="E216" s="136">
        <f>D216*42.4</f>
        <v>0</v>
      </c>
      <c r="F216" s="28"/>
      <c r="G216" s="28"/>
      <c r="H216" s="70" t="s">
        <v>6</v>
      </c>
      <c r="I216" s="165">
        <v>0.03</v>
      </c>
      <c r="J216" s="166">
        <v>0.7</v>
      </c>
      <c r="K216" s="149">
        <v>73000</v>
      </c>
      <c r="L216" s="38"/>
      <c r="M216" s="13"/>
    </row>
    <row r="217" spans="1:13" x14ac:dyDescent="0.2">
      <c r="A217" s="11"/>
      <c r="B217" s="34" t="s">
        <v>8</v>
      </c>
      <c r="C217" s="55">
        <v>0</v>
      </c>
      <c r="D217" s="135">
        <f>C217*0.87/1000</f>
        <v>0</v>
      </c>
      <c r="E217" s="136">
        <f>D217*42.4</f>
        <v>0</v>
      </c>
      <c r="F217" s="28"/>
      <c r="G217" s="28"/>
      <c r="H217" s="71" t="s">
        <v>8</v>
      </c>
      <c r="I217" s="165">
        <v>1.5</v>
      </c>
      <c r="J217" s="166">
        <v>1.85</v>
      </c>
      <c r="K217" s="149">
        <v>73000</v>
      </c>
      <c r="L217" s="38"/>
      <c r="M217" s="13"/>
    </row>
    <row r="218" spans="1:13" ht="13.5" thickBot="1" x14ac:dyDescent="0.25">
      <c r="A218" s="11"/>
      <c r="B218" s="35" t="s">
        <v>10</v>
      </c>
      <c r="C218" s="55">
        <v>0</v>
      </c>
      <c r="D218" s="135">
        <f>C218*0.87/1000</f>
        <v>0</v>
      </c>
      <c r="E218" s="136">
        <f>D218*42.4</f>
        <v>0</v>
      </c>
      <c r="F218" s="28"/>
      <c r="G218" s="28"/>
      <c r="H218" s="72" t="s">
        <v>10</v>
      </c>
      <c r="I218" s="170">
        <v>4</v>
      </c>
      <c r="J218" s="169">
        <v>1.85</v>
      </c>
      <c r="K218" s="151">
        <v>73000</v>
      </c>
      <c r="L218" s="38"/>
      <c r="M218" s="13"/>
    </row>
    <row r="219" spans="1:13" ht="13.5" thickBot="1" x14ac:dyDescent="0.25">
      <c r="A219" s="11"/>
      <c r="B219" s="42" t="s">
        <v>0</v>
      </c>
      <c r="C219" s="43">
        <f>SUM(C216:C218)</f>
        <v>0</v>
      </c>
      <c r="D219" s="44">
        <f>SUM(D216:D218)</f>
        <v>0</v>
      </c>
      <c r="E219" s="45">
        <f>SUM(E216:E218)</f>
        <v>0</v>
      </c>
      <c r="F219" s="28"/>
      <c r="G219" s="28"/>
      <c r="H219" s="48"/>
      <c r="I219" s="49"/>
      <c r="J219" s="49"/>
      <c r="K219" s="49"/>
      <c r="L219" s="49"/>
      <c r="M219" s="13"/>
    </row>
    <row r="220" spans="1:13" x14ac:dyDescent="0.2">
      <c r="A220" s="11"/>
      <c r="B220" s="48"/>
      <c r="C220" s="50"/>
      <c r="D220" s="50"/>
      <c r="E220" s="50"/>
      <c r="F220" s="28"/>
      <c r="G220" s="28"/>
      <c r="H220" s="48"/>
      <c r="I220" s="49"/>
      <c r="J220" s="49"/>
      <c r="K220" s="49"/>
      <c r="L220" s="49"/>
      <c r="M220" s="13"/>
    </row>
    <row r="221" spans="1:13" ht="13.5" thickBot="1" x14ac:dyDescent="0.25">
      <c r="A221" s="11"/>
      <c r="B221" s="30" t="s">
        <v>29</v>
      </c>
      <c r="C221" s="28"/>
      <c r="D221" s="28"/>
      <c r="E221" s="28"/>
      <c r="F221" s="28"/>
      <c r="G221" s="28"/>
      <c r="H221" s="30" t="s">
        <v>30</v>
      </c>
      <c r="I221" s="28"/>
      <c r="J221" s="28"/>
      <c r="K221" s="28"/>
      <c r="L221" s="28"/>
      <c r="M221" s="13"/>
    </row>
    <row r="222" spans="1:13" ht="13.5" thickBot="1" x14ac:dyDescent="0.25">
      <c r="A222" s="11"/>
      <c r="B222" s="28"/>
      <c r="C222" s="20" t="s">
        <v>13</v>
      </c>
      <c r="D222" s="15" t="s">
        <v>14</v>
      </c>
      <c r="E222" s="21" t="s">
        <v>15</v>
      </c>
      <c r="F222" s="28"/>
      <c r="G222" s="28"/>
      <c r="H222" s="28"/>
      <c r="I222" s="14" t="s">
        <v>2</v>
      </c>
      <c r="J222" s="15" t="s">
        <v>3</v>
      </c>
      <c r="K222" s="16" t="s">
        <v>26</v>
      </c>
      <c r="L222" s="54"/>
      <c r="M222" s="13"/>
    </row>
    <row r="223" spans="1:13" x14ac:dyDescent="0.2">
      <c r="A223" s="11"/>
      <c r="B223" s="33" t="s">
        <v>6</v>
      </c>
      <c r="C223" s="55">
        <v>0</v>
      </c>
      <c r="D223" s="135">
        <f>C223*0.544/1000</f>
        <v>0</v>
      </c>
      <c r="E223" s="136">
        <f>D223*45.03</f>
        <v>0</v>
      </c>
      <c r="F223" s="28"/>
      <c r="G223" s="28"/>
      <c r="H223" s="70" t="s">
        <v>6</v>
      </c>
      <c r="I223" s="171">
        <v>0.9</v>
      </c>
      <c r="J223" s="172">
        <v>2.5</v>
      </c>
      <c r="K223" s="149">
        <v>63600</v>
      </c>
      <c r="L223" s="38"/>
      <c r="M223" s="13"/>
    </row>
    <row r="224" spans="1:13" ht="13.5" thickBot="1" x14ac:dyDescent="0.25">
      <c r="A224" s="11"/>
      <c r="B224" s="34" t="s">
        <v>8</v>
      </c>
      <c r="C224" s="55">
        <v>0</v>
      </c>
      <c r="D224" s="135">
        <f>C224*0.544/1000</f>
        <v>0</v>
      </c>
      <c r="E224" s="136">
        <f>D224*45.03</f>
        <v>0</v>
      </c>
      <c r="F224" s="28"/>
      <c r="G224" s="28"/>
      <c r="H224" s="72" t="s">
        <v>8</v>
      </c>
      <c r="I224" s="173">
        <v>1</v>
      </c>
      <c r="J224" s="174">
        <v>2.5</v>
      </c>
      <c r="K224" s="151">
        <v>63600</v>
      </c>
      <c r="L224" s="38"/>
      <c r="M224" s="13"/>
    </row>
    <row r="225" spans="1:17" ht="13.5" thickBot="1" x14ac:dyDescent="0.25">
      <c r="A225" s="11"/>
      <c r="B225" s="42" t="s">
        <v>0</v>
      </c>
      <c r="C225" s="43">
        <f>SUM(C223:C224)</f>
        <v>0</v>
      </c>
      <c r="D225" s="44">
        <f>SUM(D223:D224)</f>
        <v>0</v>
      </c>
      <c r="E225" s="45">
        <f>SUM(E223:E224)</f>
        <v>0</v>
      </c>
      <c r="F225" s="28"/>
      <c r="G225" s="28"/>
      <c r="H225" s="48"/>
      <c r="I225" s="49"/>
      <c r="J225" s="49"/>
      <c r="K225" s="49"/>
      <c r="L225" s="49"/>
      <c r="M225" s="13"/>
    </row>
    <row r="226" spans="1:17" x14ac:dyDescent="0.2">
      <c r="A226" s="11"/>
      <c r="B226" s="48"/>
      <c r="C226" s="50"/>
      <c r="D226" s="50"/>
      <c r="E226" s="50"/>
      <c r="F226" s="28"/>
      <c r="G226" s="28"/>
      <c r="H226" s="48"/>
      <c r="I226" s="49"/>
      <c r="J226" s="49"/>
      <c r="K226" s="49"/>
      <c r="L226" s="49"/>
      <c r="M226" s="13"/>
    </row>
    <row r="227" spans="1:17" ht="13.5" thickBot="1" x14ac:dyDescent="0.25">
      <c r="A227" s="11"/>
      <c r="B227" s="48"/>
      <c r="C227" s="50"/>
      <c r="D227" s="50"/>
      <c r="E227" s="50"/>
      <c r="F227" s="28"/>
      <c r="G227" s="28"/>
      <c r="H227" s="30" t="s">
        <v>12</v>
      </c>
      <c r="I227" s="28"/>
      <c r="J227" s="28"/>
      <c r="K227" s="12"/>
      <c r="L227" s="12"/>
      <c r="M227" s="13"/>
    </row>
    <row r="228" spans="1:17" ht="13.5" thickBot="1" x14ac:dyDescent="0.25">
      <c r="A228" s="11"/>
      <c r="B228" s="48"/>
      <c r="C228" s="50"/>
      <c r="D228" s="50"/>
      <c r="E228" s="50"/>
      <c r="F228" s="28"/>
      <c r="G228" s="28"/>
      <c r="H228" s="28"/>
      <c r="I228" s="14" t="s">
        <v>2</v>
      </c>
      <c r="J228" s="15" t="s">
        <v>3</v>
      </c>
      <c r="K228" s="15" t="s">
        <v>26</v>
      </c>
      <c r="L228" s="16" t="s">
        <v>16</v>
      </c>
      <c r="M228" s="13"/>
    </row>
    <row r="229" spans="1:17" x14ac:dyDescent="0.2">
      <c r="A229" s="11"/>
      <c r="B229" s="48"/>
      <c r="C229" s="50"/>
      <c r="D229" s="50"/>
      <c r="E229" s="50"/>
      <c r="F229" s="28"/>
      <c r="G229" s="28"/>
      <c r="H229" s="70" t="s">
        <v>4</v>
      </c>
      <c r="I229" s="140" t="e">
        <f>($D200*I200)/1000000</f>
        <v>#N/A</v>
      </c>
      <c r="J229" s="141" t="e">
        <f>($D200*J200)/1000000</f>
        <v>#N/A</v>
      </c>
      <c r="K229" s="141">
        <v>0</v>
      </c>
      <c r="L229" s="142" t="e">
        <f>(I229*25)+(J229*298)+K229</f>
        <v>#N/A</v>
      </c>
      <c r="M229" s="13"/>
    </row>
    <row r="230" spans="1:17" x14ac:dyDescent="0.2">
      <c r="A230" s="11"/>
      <c r="B230" s="48"/>
      <c r="C230" s="50"/>
      <c r="D230" s="50"/>
      <c r="E230" s="50"/>
      <c r="F230" s="28"/>
      <c r="G230" s="28"/>
      <c r="H230" s="71" t="s">
        <v>6</v>
      </c>
      <c r="I230" s="143" t="e">
        <f t="shared" ref="I230:K231" si="54">(($D201*I201)+($E209*I209)+($E216*I216)+($E223*I223))/1000000</f>
        <v>#N/A</v>
      </c>
      <c r="J230" s="144" t="e">
        <f t="shared" si="54"/>
        <v>#N/A</v>
      </c>
      <c r="K230" s="144" t="e">
        <f t="shared" si="54"/>
        <v>#N/A</v>
      </c>
      <c r="L230" s="145" t="e">
        <f>(I230*25)+(J230*298)+K230</f>
        <v>#N/A</v>
      </c>
      <c r="M230" s="13"/>
    </row>
    <row r="231" spans="1:17" x14ac:dyDescent="0.2">
      <c r="A231" s="11"/>
      <c r="B231" s="48"/>
      <c r="C231" s="50"/>
      <c r="D231" s="50"/>
      <c r="E231" s="50"/>
      <c r="F231" s="28"/>
      <c r="G231" s="28"/>
      <c r="H231" s="71" t="s">
        <v>8</v>
      </c>
      <c r="I231" s="143" t="e">
        <f t="shared" si="54"/>
        <v>#N/A</v>
      </c>
      <c r="J231" s="144" t="e">
        <f t="shared" si="54"/>
        <v>#N/A</v>
      </c>
      <c r="K231" s="144" t="e">
        <f t="shared" si="54"/>
        <v>#N/A</v>
      </c>
      <c r="L231" s="145" t="e">
        <f>(I231*25)+(J231*298)+K231</f>
        <v>#N/A</v>
      </c>
      <c r="M231" s="13"/>
    </row>
    <row r="232" spans="1:17" x14ac:dyDescent="0.2">
      <c r="A232" s="11"/>
      <c r="B232" s="48"/>
      <c r="C232" s="50"/>
      <c r="D232" s="50"/>
      <c r="E232" s="50"/>
      <c r="F232" s="28"/>
      <c r="G232" s="28"/>
      <c r="H232" s="71" t="s">
        <v>10</v>
      </c>
      <c r="I232" s="143" t="e">
        <f>(($D203*I203)+($E211*I211)+($E218*I218))/1000000</f>
        <v>#N/A</v>
      </c>
      <c r="J232" s="144" t="e">
        <f>(($D203*J203)+($E211*J211)+($E218*J218))/1000000</f>
        <v>#N/A</v>
      </c>
      <c r="K232" s="144" t="e">
        <f>(($D203*K203)+($E211*K211)+($E218*K218))/1000000</f>
        <v>#N/A</v>
      </c>
      <c r="L232" s="145" t="e">
        <f>(I232*25)+(J232*298)+K232</f>
        <v>#N/A</v>
      </c>
      <c r="M232" s="13"/>
    </row>
    <row r="233" spans="1:17" ht="13.5" thickBot="1" x14ac:dyDescent="0.25">
      <c r="A233" s="11"/>
      <c r="B233" s="48"/>
      <c r="C233" s="50"/>
      <c r="D233" s="50"/>
      <c r="E233" s="50"/>
      <c r="F233" s="28"/>
      <c r="G233" s="28"/>
      <c r="H233" s="73" t="s">
        <v>17</v>
      </c>
      <c r="I233" s="175" t="e">
        <f>(H188+H194)*0.000716*(1-0.1)</f>
        <v>#N/A</v>
      </c>
      <c r="J233" s="121"/>
      <c r="K233" s="121"/>
      <c r="L233" s="176" t="e">
        <f>I233*25</f>
        <v>#N/A</v>
      </c>
      <c r="M233" s="13"/>
    </row>
    <row r="234" spans="1:17" ht="13.5" thickBot="1" x14ac:dyDescent="0.25">
      <c r="A234" s="11"/>
      <c r="B234" s="48"/>
      <c r="C234" s="50"/>
      <c r="D234" s="50"/>
      <c r="E234" s="50"/>
      <c r="F234" s="28"/>
      <c r="G234" s="28"/>
      <c r="H234" s="42" t="s">
        <v>0</v>
      </c>
      <c r="I234" s="46" t="e">
        <f>SUM(I229:I233)</f>
        <v>#N/A</v>
      </c>
      <c r="J234" s="47" t="e">
        <f>SUM(J229:J233)</f>
        <v>#N/A</v>
      </c>
      <c r="K234" s="47" t="e">
        <f>SUM(K229:K233)</f>
        <v>#N/A</v>
      </c>
      <c r="L234" s="74" t="e">
        <f>SUM(L229:L233)</f>
        <v>#N/A</v>
      </c>
      <c r="M234" s="13"/>
    </row>
    <row r="235" spans="1:17" ht="13.5" thickBot="1" x14ac:dyDescent="0.25">
      <c r="A235" s="17"/>
      <c r="B235" s="18"/>
      <c r="C235" s="18"/>
      <c r="D235" s="18"/>
      <c r="E235" s="18"/>
      <c r="F235" s="18"/>
      <c r="G235" s="18"/>
      <c r="H235" s="18"/>
      <c r="I235" s="18"/>
      <c r="J235" s="18"/>
      <c r="K235" s="18"/>
      <c r="L235" s="18"/>
      <c r="M235" s="19"/>
    </row>
    <row r="236" spans="1:17" ht="14.25" thickTop="1" thickBot="1" x14ac:dyDescent="0.25"/>
    <row r="237" spans="1:17" ht="14.25" thickTop="1" thickBot="1" x14ac:dyDescent="0.25">
      <c r="A237" s="163" t="s">
        <v>111</v>
      </c>
      <c r="B237" s="9"/>
      <c r="C237" s="212">
        <f>C184+1</f>
        <v>2</v>
      </c>
      <c r="D237" s="159"/>
      <c r="E237" s="159"/>
      <c r="F237" s="159"/>
      <c r="G237" s="159"/>
      <c r="H237" s="159"/>
      <c r="I237" s="160"/>
      <c r="J237" s="160"/>
      <c r="K237" s="161"/>
      <c r="L237" s="9"/>
      <c r="M237" s="10"/>
      <c r="N237" s="12"/>
      <c r="O237" s="12"/>
      <c r="P237" s="12"/>
      <c r="Q237" s="12"/>
    </row>
    <row r="238" spans="1:17" x14ac:dyDescent="0.2">
      <c r="A238" s="11"/>
      <c r="B238" s="26"/>
      <c r="C238" s="25"/>
      <c r="D238" s="25"/>
      <c r="E238" s="23"/>
      <c r="F238" s="23"/>
      <c r="G238" s="22"/>
      <c r="H238" s="24"/>
      <c r="I238" s="22"/>
      <c r="J238" s="12"/>
      <c r="K238" s="12"/>
      <c r="L238" s="12"/>
      <c r="M238" s="13"/>
      <c r="O238" s="12"/>
      <c r="P238" s="12"/>
      <c r="Q238" s="12"/>
    </row>
    <row r="239" spans="1:17" ht="13.5" thickBot="1" x14ac:dyDescent="0.25">
      <c r="A239" s="11"/>
      <c r="B239" s="30" t="s">
        <v>47</v>
      </c>
      <c r="C239" s="25"/>
      <c r="D239" s="25"/>
      <c r="E239" s="23"/>
      <c r="F239" s="23"/>
      <c r="G239" s="30" t="s">
        <v>48</v>
      </c>
      <c r="H239" s="29"/>
      <c r="I239" s="22"/>
      <c r="J239" s="12"/>
      <c r="K239" s="12"/>
      <c r="L239" s="12"/>
      <c r="M239" s="13"/>
      <c r="O239" s="12"/>
      <c r="P239" s="12"/>
      <c r="Q239" s="12"/>
    </row>
    <row r="240" spans="1:17" ht="13.5" thickBot="1" x14ac:dyDescent="0.25">
      <c r="A240" s="254"/>
      <c r="B240" s="33" t="s">
        <v>21</v>
      </c>
      <c r="C240" s="177" t="e">
        <f>(INDEX($BB$75:$BB$125,MATCH(C237,$B$75:$B$125,0))/0.000716)</f>
        <v>#N/A</v>
      </c>
      <c r="D240" s="66"/>
      <c r="E240" s="23"/>
      <c r="F240" s="23"/>
      <c r="G240" s="33" t="s">
        <v>21</v>
      </c>
      <c r="H240" s="178" t="e">
        <f>C240</f>
        <v>#N/A</v>
      </c>
      <c r="I240" s="22"/>
      <c r="J240" s="12"/>
      <c r="K240" s="12"/>
      <c r="L240" s="12"/>
      <c r="M240" s="13"/>
      <c r="O240" s="12"/>
      <c r="P240" s="12"/>
      <c r="Q240" s="12"/>
    </row>
    <row r="241" spans="1:17" x14ac:dyDescent="0.2">
      <c r="A241" s="254"/>
      <c r="B241" s="27" t="s">
        <v>22</v>
      </c>
      <c r="C241" s="67">
        <v>0</v>
      </c>
      <c r="D241" s="68">
        <v>0.66592280204656862</v>
      </c>
      <c r="E241" s="23"/>
      <c r="F241" s="23"/>
      <c r="G241" s="27" t="s">
        <v>49</v>
      </c>
      <c r="H241" s="152" t="e">
        <f>IF(C241&lt;30,0.3*C240,C240*(C241/100))</f>
        <v>#N/A</v>
      </c>
      <c r="I241" s="22"/>
      <c r="J241" s="12"/>
      <c r="K241" s="12"/>
      <c r="L241" s="12"/>
      <c r="M241" s="13"/>
      <c r="O241" s="12"/>
      <c r="P241" s="12"/>
      <c r="Q241" s="12"/>
    </row>
    <row r="242" spans="1:17" ht="13.5" thickBot="1" x14ac:dyDescent="0.25">
      <c r="A242" s="254"/>
      <c r="B242" s="31" t="s">
        <v>23</v>
      </c>
      <c r="C242" s="32">
        <v>0</v>
      </c>
      <c r="D242" s="69">
        <v>0.33407719795343138</v>
      </c>
      <c r="E242" s="23"/>
      <c r="F242" s="23"/>
      <c r="G242" s="31" t="s">
        <v>50</v>
      </c>
      <c r="H242" s="153" t="e">
        <f>C240-H241</f>
        <v>#N/A</v>
      </c>
      <c r="I242" s="22"/>
      <c r="J242" s="12"/>
      <c r="K242" s="12"/>
      <c r="L242" s="12"/>
      <c r="M242" s="13"/>
      <c r="O242" s="12"/>
      <c r="P242" s="12"/>
      <c r="Q242" s="12"/>
    </row>
    <row r="243" spans="1:17" x14ac:dyDescent="0.2">
      <c r="A243" s="254"/>
      <c r="B243" s="31" t="s">
        <v>5</v>
      </c>
      <c r="C243" s="32">
        <v>0</v>
      </c>
      <c r="D243" s="181"/>
      <c r="E243" s="23"/>
      <c r="F243" s="23"/>
      <c r="G243" s="31" t="s">
        <v>51</v>
      </c>
      <c r="H243" s="153" t="e">
        <f>H$240*C243/100</f>
        <v>#N/A</v>
      </c>
      <c r="I243" s="22"/>
      <c r="J243" s="12"/>
      <c r="K243" s="12"/>
      <c r="L243" s="12"/>
      <c r="M243" s="13"/>
      <c r="O243" s="12"/>
      <c r="P243" s="12"/>
      <c r="Q243" s="12"/>
    </row>
    <row r="244" spans="1:17" x14ac:dyDescent="0.2">
      <c r="A244" s="254"/>
      <c r="B244" s="31" t="s">
        <v>7</v>
      </c>
      <c r="C244" s="32">
        <v>0</v>
      </c>
      <c r="D244" s="181"/>
      <c r="E244" s="23"/>
      <c r="F244" s="23"/>
      <c r="G244" s="31" t="s">
        <v>52</v>
      </c>
      <c r="H244" s="153" t="e">
        <f t="shared" ref="H244:H247" si="55">H$240*C244/100</f>
        <v>#N/A</v>
      </c>
      <c r="I244" s="22"/>
      <c r="J244" s="12"/>
      <c r="K244" s="12"/>
      <c r="L244" s="12"/>
      <c r="M244" s="13"/>
      <c r="O244" s="12"/>
      <c r="P244" s="12"/>
      <c r="Q244" s="12"/>
    </row>
    <row r="245" spans="1:17" x14ac:dyDescent="0.2">
      <c r="A245" s="254"/>
      <c r="B245" s="31" t="s">
        <v>9</v>
      </c>
      <c r="C245" s="32">
        <v>0</v>
      </c>
      <c r="D245" s="181"/>
      <c r="E245" s="23"/>
      <c r="F245" s="23"/>
      <c r="G245" s="31" t="s">
        <v>53</v>
      </c>
      <c r="H245" s="153" t="e">
        <f t="shared" si="55"/>
        <v>#N/A</v>
      </c>
      <c r="I245" s="22"/>
      <c r="J245" s="12"/>
      <c r="K245" s="12"/>
      <c r="L245" s="12"/>
      <c r="M245" s="13"/>
      <c r="O245" s="12"/>
      <c r="P245" s="12"/>
      <c r="Q245" s="12"/>
    </row>
    <row r="246" spans="1:17" x14ac:dyDescent="0.2">
      <c r="A246" s="254"/>
      <c r="B246" s="36" t="s">
        <v>11</v>
      </c>
      <c r="C246" s="37">
        <v>0</v>
      </c>
      <c r="D246" s="181"/>
      <c r="E246" s="23"/>
      <c r="F246" s="23"/>
      <c r="G246" s="36" t="s">
        <v>54</v>
      </c>
      <c r="H246" s="153" t="e">
        <f t="shared" si="55"/>
        <v>#N/A</v>
      </c>
      <c r="I246" s="22"/>
      <c r="J246" s="12"/>
      <c r="K246" s="12"/>
      <c r="L246" s="12"/>
      <c r="M246" s="13"/>
      <c r="O246" s="12"/>
      <c r="P246" s="12"/>
      <c r="Q246" s="12"/>
    </row>
    <row r="247" spans="1:17" ht="13.5" thickBot="1" x14ac:dyDescent="0.25">
      <c r="A247" s="254"/>
      <c r="B247" s="39" t="s">
        <v>31</v>
      </c>
      <c r="C247" s="40">
        <v>0</v>
      </c>
      <c r="D247" s="181"/>
      <c r="E247" s="23"/>
      <c r="F247" s="23"/>
      <c r="G247" s="39" t="s">
        <v>55</v>
      </c>
      <c r="H247" s="155" t="e">
        <f t="shared" si="55"/>
        <v>#N/A</v>
      </c>
      <c r="I247" s="22"/>
      <c r="J247" s="12"/>
      <c r="K247" s="12"/>
      <c r="L247" s="12"/>
      <c r="M247" s="13"/>
      <c r="O247" s="12"/>
      <c r="P247" s="12"/>
      <c r="Q247" s="12"/>
    </row>
    <row r="248" spans="1:17" x14ac:dyDescent="0.2">
      <c r="A248" s="11"/>
      <c r="B248" s="12"/>
      <c r="C248" s="25"/>
      <c r="D248" s="25"/>
      <c r="E248" s="23"/>
      <c r="F248" s="23"/>
      <c r="G248" s="22"/>
      <c r="H248" s="24"/>
      <c r="I248" s="22"/>
      <c r="J248" s="12"/>
      <c r="K248" s="12"/>
      <c r="L248" s="12"/>
      <c r="M248" s="13"/>
      <c r="O248" s="12"/>
      <c r="P248" s="12"/>
      <c r="Q248" s="12"/>
    </row>
    <row r="249" spans="1:17" ht="14.1" customHeight="1" x14ac:dyDescent="0.2">
      <c r="A249" s="11"/>
      <c r="B249" s="12"/>
      <c r="C249" s="12"/>
      <c r="D249" s="53"/>
      <c r="E249" s="28"/>
      <c r="F249" s="29"/>
      <c r="G249" s="12"/>
      <c r="H249" s="12"/>
      <c r="I249" s="12"/>
      <c r="J249" s="12"/>
      <c r="K249" s="12"/>
      <c r="L249" s="28"/>
      <c r="M249" s="162"/>
      <c r="O249" s="12"/>
      <c r="P249" s="12"/>
      <c r="Q249" s="12"/>
    </row>
    <row r="250" spans="1:17" ht="14.1" customHeight="1" x14ac:dyDescent="0.2">
      <c r="A250" s="11"/>
      <c r="B250" s="12"/>
      <c r="C250" s="12"/>
      <c r="D250" s="12"/>
      <c r="E250" s="12"/>
      <c r="F250" s="12"/>
      <c r="G250" s="12"/>
      <c r="H250" s="12"/>
      <c r="I250" s="12"/>
      <c r="J250" s="12"/>
      <c r="K250" s="12"/>
      <c r="L250" s="12"/>
      <c r="M250" s="13"/>
      <c r="N250" s="12"/>
      <c r="O250" s="12"/>
    </row>
    <row r="251" spans="1:17" ht="14.1" customHeight="1" thickBot="1" x14ac:dyDescent="0.25">
      <c r="A251" s="11"/>
      <c r="B251" s="30" t="s">
        <v>89</v>
      </c>
      <c r="C251" s="28"/>
      <c r="D251" s="28"/>
      <c r="E251" s="28"/>
      <c r="F251" s="28"/>
      <c r="G251" s="28"/>
      <c r="H251" s="30" t="s">
        <v>1</v>
      </c>
      <c r="I251" s="28"/>
      <c r="J251" s="28"/>
      <c r="K251" s="28"/>
      <c r="L251" s="12"/>
      <c r="M251" s="13"/>
      <c r="N251" s="12"/>
      <c r="O251" s="12"/>
    </row>
    <row r="252" spans="1:17" ht="14.1" customHeight="1" thickBot="1" x14ac:dyDescent="0.25">
      <c r="A252" s="11"/>
      <c r="B252" s="28"/>
      <c r="C252" s="20" t="s">
        <v>13</v>
      </c>
      <c r="D252" s="15" t="s">
        <v>14</v>
      </c>
      <c r="E252" s="21" t="s">
        <v>15</v>
      </c>
      <c r="F252" s="28"/>
      <c r="G252" s="28"/>
      <c r="H252" s="28"/>
      <c r="I252" s="14" t="s">
        <v>2</v>
      </c>
      <c r="J252" s="16" t="s">
        <v>3</v>
      </c>
      <c r="K252" s="12"/>
      <c r="L252" s="12"/>
      <c r="M252" s="13"/>
      <c r="N252" s="12"/>
      <c r="O252" s="12"/>
    </row>
    <row r="253" spans="1:17" ht="14.1" customHeight="1" x14ac:dyDescent="0.2">
      <c r="A253" s="11"/>
      <c r="B253" s="33" t="s">
        <v>4</v>
      </c>
      <c r="C253" s="131" t="e">
        <f>H243</f>
        <v>#N/A</v>
      </c>
      <c r="D253" s="132" t="e">
        <f>C253*0.000716</f>
        <v>#N/A</v>
      </c>
      <c r="E253" s="133" t="e">
        <f>D253*50.18</f>
        <v>#N/A</v>
      </c>
      <c r="F253" s="28"/>
      <c r="G253" s="28"/>
      <c r="H253" s="70" t="s">
        <v>4</v>
      </c>
      <c r="I253" s="146">
        <v>8000</v>
      </c>
      <c r="J253" s="147">
        <v>90</v>
      </c>
      <c r="K253" s="12"/>
      <c r="L253" s="12"/>
      <c r="M253" s="13"/>
      <c r="N253" s="12"/>
      <c r="O253" s="12"/>
    </row>
    <row r="254" spans="1:17" ht="14.1" customHeight="1" x14ac:dyDescent="0.2">
      <c r="A254" s="11"/>
      <c r="B254" s="34" t="s">
        <v>6</v>
      </c>
      <c r="C254" s="134" t="e">
        <f>H244</f>
        <v>#N/A</v>
      </c>
      <c r="D254" s="135" t="e">
        <f>C254*0.000716</f>
        <v>#N/A</v>
      </c>
      <c r="E254" s="136" t="e">
        <f>D254*50.18</f>
        <v>#N/A</v>
      </c>
      <c r="F254" s="28"/>
      <c r="G254" s="28"/>
      <c r="H254" s="71" t="s">
        <v>6</v>
      </c>
      <c r="I254" s="148">
        <v>20000</v>
      </c>
      <c r="J254" s="149">
        <v>90</v>
      </c>
      <c r="K254" s="12"/>
      <c r="L254" s="12"/>
      <c r="M254" s="13"/>
      <c r="N254" s="12"/>
      <c r="O254" s="12"/>
    </row>
    <row r="255" spans="1:17" ht="14.1" customHeight="1" x14ac:dyDescent="0.2">
      <c r="A255" s="11"/>
      <c r="B255" s="34" t="s">
        <v>8</v>
      </c>
      <c r="C255" s="134" t="e">
        <f>H245</f>
        <v>#N/A</v>
      </c>
      <c r="D255" s="135" t="e">
        <f>C255*0.000716</f>
        <v>#N/A</v>
      </c>
      <c r="E255" s="136" t="e">
        <f>D255*50.18</f>
        <v>#N/A</v>
      </c>
      <c r="F255" s="28"/>
      <c r="G255" s="28"/>
      <c r="H255" s="71" t="s">
        <v>8</v>
      </c>
      <c r="I255" s="148">
        <v>28000</v>
      </c>
      <c r="J255" s="149">
        <v>90</v>
      </c>
      <c r="K255" s="12"/>
      <c r="L255" s="12"/>
      <c r="M255" s="13"/>
      <c r="N255" s="12"/>
      <c r="O255" s="12"/>
    </row>
    <row r="256" spans="1:17" ht="14.1" customHeight="1" thickBot="1" x14ac:dyDescent="0.25">
      <c r="A256" s="11"/>
      <c r="B256" s="35" t="s">
        <v>10</v>
      </c>
      <c r="C256" s="137" t="e">
        <f>H246</f>
        <v>#N/A</v>
      </c>
      <c r="D256" s="138" t="e">
        <f>C256*0.000716</f>
        <v>#N/A</v>
      </c>
      <c r="E256" s="139" t="e">
        <f>D256*50.18</f>
        <v>#N/A</v>
      </c>
      <c r="F256" s="28"/>
      <c r="G256" s="28"/>
      <c r="H256" s="72" t="s">
        <v>10</v>
      </c>
      <c r="I256" s="150">
        <v>56000</v>
      </c>
      <c r="J256" s="151">
        <v>90</v>
      </c>
      <c r="K256" s="12"/>
      <c r="L256" s="12"/>
      <c r="M256" s="13"/>
      <c r="N256" s="12"/>
      <c r="O256" s="12"/>
    </row>
    <row r="257" spans="1:17" ht="14.1" customHeight="1" thickBot="1" x14ac:dyDescent="0.25">
      <c r="A257" s="11"/>
      <c r="B257" s="42" t="s">
        <v>0</v>
      </c>
      <c r="C257" s="43" t="e">
        <f>SUM(C253:C256)</f>
        <v>#N/A</v>
      </c>
      <c r="D257" s="44" t="e">
        <f>SUM(D253:D256)</f>
        <v>#N/A</v>
      </c>
      <c r="E257" s="45" t="e">
        <f>SUM(E253:E256)</f>
        <v>#N/A</v>
      </c>
      <c r="F257" s="28"/>
      <c r="G257" s="28"/>
      <c r="H257" s="164"/>
      <c r="I257" s="164"/>
      <c r="J257" s="164"/>
      <c r="K257" s="164"/>
      <c r="L257" s="12"/>
      <c r="M257" s="13"/>
      <c r="N257" s="12"/>
      <c r="O257" s="12"/>
    </row>
    <row r="258" spans="1:17" ht="14.1" customHeight="1" x14ac:dyDescent="0.2">
      <c r="A258" s="11"/>
      <c r="B258" s="28"/>
      <c r="C258" s="28"/>
      <c r="D258" s="28"/>
      <c r="E258" s="28"/>
      <c r="F258" s="28"/>
      <c r="G258" s="28"/>
      <c r="H258" s="164"/>
      <c r="I258" s="164"/>
      <c r="J258" s="164"/>
      <c r="K258" s="164"/>
      <c r="L258" s="12"/>
      <c r="M258" s="13"/>
      <c r="N258" s="12"/>
      <c r="O258" s="12"/>
    </row>
    <row r="259" spans="1:17" ht="14.1" customHeight="1" x14ac:dyDescent="0.2">
      <c r="A259" s="11"/>
      <c r="B259" s="12"/>
      <c r="C259" s="12"/>
      <c r="D259" s="12"/>
      <c r="E259" s="12"/>
      <c r="F259" s="28"/>
      <c r="G259" s="28"/>
      <c r="H259" s="28"/>
      <c r="I259" s="48"/>
      <c r="J259" s="49"/>
      <c r="K259" s="49"/>
      <c r="L259" s="49"/>
      <c r="M259" s="180"/>
      <c r="N259" s="49"/>
      <c r="O259" s="12"/>
      <c r="P259" s="12"/>
      <c r="Q259" s="12"/>
    </row>
    <row r="260" spans="1:17" ht="14.1" customHeight="1" thickBot="1" x14ac:dyDescent="0.25">
      <c r="A260" s="11"/>
      <c r="B260" s="30" t="s">
        <v>24</v>
      </c>
      <c r="C260" s="28"/>
      <c r="D260" s="28"/>
      <c r="E260" s="28"/>
      <c r="F260" s="28"/>
      <c r="G260" s="28"/>
      <c r="H260" s="30" t="s">
        <v>25</v>
      </c>
      <c r="I260" s="28"/>
      <c r="J260" s="28"/>
      <c r="K260" s="49"/>
      <c r="L260" s="49"/>
      <c r="M260" s="180"/>
      <c r="N260" s="49"/>
      <c r="O260" s="12"/>
      <c r="P260" s="12"/>
      <c r="Q260" s="12"/>
    </row>
    <row r="261" spans="1:17" ht="14.1" customHeight="1" thickBot="1" x14ac:dyDescent="0.25">
      <c r="A261" s="11"/>
      <c r="B261" s="28"/>
      <c r="C261" s="20" t="s">
        <v>13</v>
      </c>
      <c r="D261" s="15" t="s">
        <v>14</v>
      </c>
      <c r="E261" s="21" t="s">
        <v>15</v>
      </c>
      <c r="F261" s="28"/>
      <c r="G261" s="28"/>
      <c r="H261" s="28"/>
      <c r="I261" s="14" t="s">
        <v>2</v>
      </c>
      <c r="J261" s="15" t="s">
        <v>3</v>
      </c>
      <c r="K261" s="16" t="s">
        <v>26</v>
      </c>
      <c r="L261" s="54"/>
      <c r="M261" s="13"/>
      <c r="N261" s="12"/>
    </row>
    <row r="262" spans="1:17" x14ac:dyDescent="0.2">
      <c r="A262" s="11"/>
      <c r="B262" s="33" t="s">
        <v>6</v>
      </c>
      <c r="C262" s="55">
        <v>0</v>
      </c>
      <c r="D262" s="135">
        <f>C262*0.793/1000</f>
        <v>0</v>
      </c>
      <c r="E262" s="136">
        <f>D262*48.57</f>
        <v>0</v>
      </c>
      <c r="F262" s="28"/>
      <c r="G262" s="28"/>
      <c r="H262" s="70" t="s">
        <v>6</v>
      </c>
      <c r="I262" s="165">
        <v>0.1</v>
      </c>
      <c r="J262" s="166">
        <v>0.9</v>
      </c>
      <c r="K262" s="149">
        <v>56000</v>
      </c>
      <c r="L262" s="38"/>
      <c r="M262" s="13"/>
    </row>
    <row r="263" spans="1:17" x14ac:dyDescent="0.2">
      <c r="A263" s="11"/>
      <c r="B263" s="34" t="s">
        <v>8</v>
      </c>
      <c r="C263" s="55">
        <v>0</v>
      </c>
      <c r="D263" s="135">
        <f>C263*0.793/1000</f>
        <v>0</v>
      </c>
      <c r="E263" s="136">
        <f>D263*48.57</f>
        <v>0</v>
      </c>
      <c r="F263" s="28"/>
      <c r="G263" s="28"/>
      <c r="H263" s="71" t="s">
        <v>8</v>
      </c>
      <c r="I263" s="167">
        <v>316</v>
      </c>
      <c r="J263" s="166">
        <v>1.3</v>
      </c>
      <c r="K263" s="149">
        <v>56000</v>
      </c>
      <c r="L263" s="38"/>
      <c r="M263" s="13"/>
    </row>
    <row r="264" spans="1:17" ht="13.5" thickBot="1" x14ac:dyDescent="0.25">
      <c r="A264" s="11"/>
      <c r="B264" s="35" t="s">
        <v>10</v>
      </c>
      <c r="C264" s="55">
        <v>0</v>
      </c>
      <c r="D264" s="135">
        <f>C264*0.793/1000</f>
        <v>0</v>
      </c>
      <c r="E264" s="136">
        <f>D264*48.57</f>
        <v>0</v>
      </c>
      <c r="F264" s="28"/>
      <c r="G264" s="28"/>
      <c r="H264" s="72" t="s">
        <v>10</v>
      </c>
      <c r="I264" s="168">
        <v>4</v>
      </c>
      <c r="J264" s="169">
        <v>1.3</v>
      </c>
      <c r="K264" s="151">
        <v>56000</v>
      </c>
      <c r="L264" s="38"/>
      <c r="M264" s="13"/>
    </row>
    <row r="265" spans="1:17" ht="13.5" thickBot="1" x14ac:dyDescent="0.25">
      <c r="A265" s="11"/>
      <c r="B265" s="42" t="s">
        <v>0</v>
      </c>
      <c r="C265" s="43">
        <f>SUM(C262:C264)</f>
        <v>0</v>
      </c>
      <c r="D265" s="44">
        <f>SUM(D262:D264)</f>
        <v>0</v>
      </c>
      <c r="E265" s="45">
        <f>SUM(E262:E264)</f>
        <v>0</v>
      </c>
      <c r="F265" s="28"/>
      <c r="G265" s="28"/>
      <c r="H265" s="48"/>
      <c r="I265" s="49"/>
      <c r="J265" s="49"/>
      <c r="K265" s="49"/>
      <c r="L265" s="49"/>
      <c r="M265" s="13"/>
    </row>
    <row r="266" spans="1:17" x14ac:dyDescent="0.2">
      <c r="A266" s="11"/>
      <c r="B266" s="48"/>
      <c r="C266" s="50"/>
      <c r="D266" s="50"/>
      <c r="E266" s="50"/>
      <c r="F266" s="28"/>
      <c r="G266" s="28"/>
      <c r="H266" s="48"/>
      <c r="I266" s="49"/>
      <c r="J266" s="49"/>
      <c r="K266" s="49"/>
      <c r="L266" s="49"/>
      <c r="M266" s="13"/>
    </row>
    <row r="267" spans="1:17" ht="13.5" thickBot="1" x14ac:dyDescent="0.25">
      <c r="A267" s="11"/>
      <c r="B267" s="30" t="s">
        <v>27</v>
      </c>
      <c r="C267" s="28"/>
      <c r="D267" s="28"/>
      <c r="E267" s="28"/>
      <c r="F267" s="28"/>
      <c r="G267" s="28"/>
      <c r="H267" s="30" t="s">
        <v>28</v>
      </c>
      <c r="I267" s="28"/>
      <c r="J267" s="28"/>
      <c r="K267" s="28"/>
      <c r="L267" s="28"/>
      <c r="M267" s="13"/>
    </row>
    <row r="268" spans="1:17" ht="13.5" thickBot="1" x14ac:dyDescent="0.25">
      <c r="A268" s="11"/>
      <c r="B268" s="28"/>
      <c r="C268" s="20" t="s">
        <v>13</v>
      </c>
      <c r="D268" s="15" t="s">
        <v>14</v>
      </c>
      <c r="E268" s="21" t="s">
        <v>15</v>
      </c>
      <c r="F268" s="28"/>
      <c r="G268" s="28"/>
      <c r="H268" s="28"/>
      <c r="I268" s="14" t="s">
        <v>2</v>
      </c>
      <c r="J268" s="15" t="s">
        <v>3</v>
      </c>
      <c r="K268" s="16" t="s">
        <v>26</v>
      </c>
      <c r="L268" s="54"/>
      <c r="M268" s="13"/>
    </row>
    <row r="269" spans="1:17" x14ac:dyDescent="0.2">
      <c r="A269" s="11"/>
      <c r="B269" s="33" t="s">
        <v>6</v>
      </c>
      <c r="C269" s="55">
        <v>0</v>
      </c>
      <c r="D269" s="135">
        <f>C269*0.87/1000</f>
        <v>0</v>
      </c>
      <c r="E269" s="136">
        <f>D269*42.4</f>
        <v>0</v>
      </c>
      <c r="F269" s="28"/>
      <c r="G269" s="28"/>
      <c r="H269" s="70" t="s">
        <v>6</v>
      </c>
      <c r="I269" s="165">
        <v>0.03</v>
      </c>
      <c r="J269" s="166">
        <v>0.7</v>
      </c>
      <c r="K269" s="149">
        <v>73000</v>
      </c>
      <c r="L269" s="38"/>
      <c r="M269" s="13"/>
    </row>
    <row r="270" spans="1:17" x14ac:dyDescent="0.2">
      <c r="A270" s="11"/>
      <c r="B270" s="34" t="s">
        <v>8</v>
      </c>
      <c r="C270" s="55">
        <v>0</v>
      </c>
      <c r="D270" s="135">
        <f>C270*0.87/1000</f>
        <v>0</v>
      </c>
      <c r="E270" s="136">
        <f>D270*42.4</f>
        <v>0</v>
      </c>
      <c r="F270" s="28"/>
      <c r="G270" s="28"/>
      <c r="H270" s="71" t="s">
        <v>8</v>
      </c>
      <c r="I270" s="165">
        <v>1.5</v>
      </c>
      <c r="J270" s="166">
        <v>1.85</v>
      </c>
      <c r="K270" s="149">
        <v>73000</v>
      </c>
      <c r="L270" s="38"/>
      <c r="M270" s="13"/>
    </row>
    <row r="271" spans="1:17" ht="13.5" thickBot="1" x14ac:dyDescent="0.25">
      <c r="A271" s="11"/>
      <c r="B271" s="35" t="s">
        <v>10</v>
      </c>
      <c r="C271" s="55">
        <v>0</v>
      </c>
      <c r="D271" s="135">
        <f>C271*0.87/1000</f>
        <v>0</v>
      </c>
      <c r="E271" s="136">
        <f>D271*42.4</f>
        <v>0</v>
      </c>
      <c r="F271" s="28"/>
      <c r="G271" s="28"/>
      <c r="H271" s="72" t="s">
        <v>10</v>
      </c>
      <c r="I271" s="170">
        <v>4</v>
      </c>
      <c r="J271" s="169">
        <v>1.85</v>
      </c>
      <c r="K271" s="151">
        <v>73000</v>
      </c>
      <c r="L271" s="38"/>
      <c r="M271" s="13"/>
    </row>
    <row r="272" spans="1:17" ht="13.5" thickBot="1" x14ac:dyDescent="0.25">
      <c r="A272" s="11"/>
      <c r="B272" s="42" t="s">
        <v>0</v>
      </c>
      <c r="C272" s="43">
        <f>SUM(C269:C271)</f>
        <v>0</v>
      </c>
      <c r="D272" s="44">
        <f>SUM(D269:D271)</f>
        <v>0</v>
      </c>
      <c r="E272" s="45">
        <f>SUM(E269:E271)</f>
        <v>0</v>
      </c>
      <c r="F272" s="28"/>
      <c r="G272" s="28"/>
      <c r="H272" s="48"/>
      <c r="I272" s="49"/>
      <c r="J272" s="49"/>
      <c r="K272" s="49"/>
      <c r="L272" s="49"/>
      <c r="M272" s="13"/>
    </row>
    <row r="273" spans="1:13" x14ac:dyDescent="0.2">
      <c r="A273" s="11"/>
      <c r="B273" s="48"/>
      <c r="C273" s="50"/>
      <c r="D273" s="50"/>
      <c r="E273" s="50"/>
      <c r="F273" s="28"/>
      <c r="G273" s="28"/>
      <c r="H273" s="48"/>
      <c r="I273" s="49"/>
      <c r="J273" s="49"/>
      <c r="K273" s="49"/>
      <c r="L273" s="49"/>
      <c r="M273" s="13"/>
    </row>
    <row r="274" spans="1:13" ht="13.5" thickBot="1" x14ac:dyDescent="0.25">
      <c r="A274" s="11"/>
      <c r="B274" s="30" t="s">
        <v>29</v>
      </c>
      <c r="C274" s="28"/>
      <c r="D274" s="28"/>
      <c r="E274" s="28"/>
      <c r="F274" s="28"/>
      <c r="G274" s="28"/>
      <c r="H274" s="30" t="s">
        <v>30</v>
      </c>
      <c r="I274" s="28"/>
      <c r="J274" s="28"/>
      <c r="K274" s="28"/>
      <c r="L274" s="28"/>
      <c r="M274" s="13"/>
    </row>
    <row r="275" spans="1:13" ht="13.5" thickBot="1" x14ac:dyDescent="0.25">
      <c r="A275" s="11"/>
      <c r="B275" s="28"/>
      <c r="C275" s="20" t="s">
        <v>13</v>
      </c>
      <c r="D275" s="15" t="s">
        <v>14</v>
      </c>
      <c r="E275" s="21" t="s">
        <v>15</v>
      </c>
      <c r="F275" s="28"/>
      <c r="G275" s="28"/>
      <c r="H275" s="28"/>
      <c r="I275" s="14" t="s">
        <v>2</v>
      </c>
      <c r="J275" s="15" t="s">
        <v>3</v>
      </c>
      <c r="K275" s="16" t="s">
        <v>26</v>
      </c>
      <c r="L275" s="54"/>
      <c r="M275" s="13"/>
    </row>
    <row r="276" spans="1:13" x14ac:dyDescent="0.2">
      <c r="A276" s="11"/>
      <c r="B276" s="33" t="s">
        <v>6</v>
      </c>
      <c r="C276" s="55">
        <v>0</v>
      </c>
      <c r="D276" s="135">
        <f>C276*0.544/1000</f>
        <v>0</v>
      </c>
      <c r="E276" s="136">
        <f>D276*45.03</f>
        <v>0</v>
      </c>
      <c r="F276" s="28"/>
      <c r="G276" s="28"/>
      <c r="H276" s="70" t="s">
        <v>6</v>
      </c>
      <c r="I276" s="171">
        <v>0.9</v>
      </c>
      <c r="J276" s="172">
        <v>2.5</v>
      </c>
      <c r="K276" s="149">
        <v>63600</v>
      </c>
      <c r="L276" s="38"/>
      <c r="M276" s="13"/>
    </row>
    <row r="277" spans="1:13" ht="13.5" thickBot="1" x14ac:dyDescent="0.25">
      <c r="A277" s="11"/>
      <c r="B277" s="34" t="s">
        <v>8</v>
      </c>
      <c r="C277" s="55">
        <v>0</v>
      </c>
      <c r="D277" s="135">
        <f>C277*0.544/1000</f>
        <v>0</v>
      </c>
      <c r="E277" s="136">
        <f>D277*45.03</f>
        <v>0</v>
      </c>
      <c r="F277" s="28"/>
      <c r="G277" s="28"/>
      <c r="H277" s="72" t="s">
        <v>8</v>
      </c>
      <c r="I277" s="173">
        <v>1</v>
      </c>
      <c r="J277" s="174">
        <v>2.5</v>
      </c>
      <c r="K277" s="151">
        <v>63600</v>
      </c>
      <c r="L277" s="38"/>
      <c r="M277" s="13"/>
    </row>
    <row r="278" spans="1:13" ht="13.5" thickBot="1" x14ac:dyDescent="0.25">
      <c r="A278" s="11"/>
      <c r="B278" s="42" t="s">
        <v>0</v>
      </c>
      <c r="C278" s="43">
        <f>SUM(C276:C277)</f>
        <v>0</v>
      </c>
      <c r="D278" s="44">
        <f>SUM(D276:D277)</f>
        <v>0</v>
      </c>
      <c r="E278" s="45">
        <f>SUM(E276:E277)</f>
        <v>0</v>
      </c>
      <c r="F278" s="28"/>
      <c r="G278" s="28"/>
      <c r="H278" s="48"/>
      <c r="I278" s="49"/>
      <c r="J278" s="49"/>
      <c r="K278" s="49"/>
      <c r="L278" s="49"/>
      <c r="M278" s="13"/>
    </row>
    <row r="279" spans="1:13" x14ac:dyDescent="0.2">
      <c r="A279" s="11"/>
      <c r="B279" s="48"/>
      <c r="C279" s="50"/>
      <c r="D279" s="50"/>
      <c r="E279" s="50"/>
      <c r="F279" s="28"/>
      <c r="G279" s="28"/>
      <c r="H279" s="48"/>
      <c r="I279" s="49"/>
      <c r="J279" s="49"/>
      <c r="K279" s="49"/>
      <c r="L279" s="49"/>
      <c r="M279" s="13"/>
    </row>
    <row r="280" spans="1:13" ht="13.5" thickBot="1" x14ac:dyDescent="0.25">
      <c r="A280" s="11"/>
      <c r="B280" s="48"/>
      <c r="C280" s="50"/>
      <c r="D280" s="50"/>
      <c r="E280" s="50"/>
      <c r="F280" s="28"/>
      <c r="G280" s="28"/>
      <c r="H280" s="30" t="s">
        <v>12</v>
      </c>
      <c r="I280" s="28"/>
      <c r="J280" s="28"/>
      <c r="K280" s="12"/>
      <c r="L280" s="12"/>
      <c r="M280" s="13"/>
    </row>
    <row r="281" spans="1:13" ht="13.5" thickBot="1" x14ac:dyDescent="0.25">
      <c r="A281" s="11"/>
      <c r="B281" s="48"/>
      <c r="C281" s="50"/>
      <c r="D281" s="50"/>
      <c r="E281" s="50"/>
      <c r="F281" s="28"/>
      <c r="G281" s="28"/>
      <c r="H281" s="28"/>
      <c r="I281" s="14" t="s">
        <v>2</v>
      </c>
      <c r="J281" s="15" t="s">
        <v>3</v>
      </c>
      <c r="K281" s="15" t="s">
        <v>26</v>
      </c>
      <c r="L281" s="16" t="s">
        <v>16</v>
      </c>
      <c r="M281" s="13"/>
    </row>
    <row r="282" spans="1:13" x14ac:dyDescent="0.2">
      <c r="A282" s="11"/>
      <c r="B282" s="48"/>
      <c r="C282" s="50"/>
      <c r="D282" s="50"/>
      <c r="E282" s="50"/>
      <c r="F282" s="28"/>
      <c r="G282" s="28"/>
      <c r="H282" s="70" t="s">
        <v>4</v>
      </c>
      <c r="I282" s="140" t="e">
        <f>($D253*I253)/1000000</f>
        <v>#N/A</v>
      </c>
      <c r="J282" s="141" t="e">
        <f>($D253*J253)/1000000</f>
        <v>#N/A</v>
      </c>
      <c r="K282" s="141">
        <v>0</v>
      </c>
      <c r="L282" s="142" t="e">
        <f>(I282*25)+(J282*298)+K282</f>
        <v>#N/A</v>
      </c>
      <c r="M282" s="13"/>
    </row>
    <row r="283" spans="1:13" x14ac:dyDescent="0.2">
      <c r="A283" s="11"/>
      <c r="B283" s="48"/>
      <c r="C283" s="50"/>
      <c r="D283" s="50"/>
      <c r="E283" s="50"/>
      <c r="F283" s="28"/>
      <c r="G283" s="28"/>
      <c r="H283" s="71" t="s">
        <v>6</v>
      </c>
      <c r="I283" s="143" t="e">
        <f t="shared" ref="I283:K284" si="56">(($D254*I254)+($E262*I262)+($E269*I269)+($E276*I276))/1000000</f>
        <v>#N/A</v>
      </c>
      <c r="J283" s="144" t="e">
        <f t="shared" si="56"/>
        <v>#N/A</v>
      </c>
      <c r="K283" s="144" t="e">
        <f t="shared" si="56"/>
        <v>#N/A</v>
      </c>
      <c r="L283" s="145" t="e">
        <f>(I283*25)+(J283*298)+K283</f>
        <v>#N/A</v>
      </c>
      <c r="M283" s="13"/>
    </row>
    <row r="284" spans="1:13" x14ac:dyDescent="0.2">
      <c r="A284" s="11"/>
      <c r="B284" s="48"/>
      <c r="C284" s="50"/>
      <c r="D284" s="50"/>
      <c r="E284" s="50"/>
      <c r="F284" s="28"/>
      <c r="G284" s="28"/>
      <c r="H284" s="71" t="s">
        <v>8</v>
      </c>
      <c r="I284" s="143" t="e">
        <f t="shared" si="56"/>
        <v>#N/A</v>
      </c>
      <c r="J284" s="144" t="e">
        <f t="shared" si="56"/>
        <v>#N/A</v>
      </c>
      <c r="K284" s="144" t="e">
        <f t="shared" si="56"/>
        <v>#N/A</v>
      </c>
      <c r="L284" s="145" t="e">
        <f>(I284*25)+(J284*298)+K284</f>
        <v>#N/A</v>
      </c>
      <c r="M284" s="13"/>
    </row>
    <row r="285" spans="1:13" x14ac:dyDescent="0.2">
      <c r="A285" s="11"/>
      <c r="B285" s="48"/>
      <c r="C285" s="50"/>
      <c r="D285" s="50"/>
      <c r="E285" s="50"/>
      <c r="F285" s="28"/>
      <c r="G285" s="28"/>
      <c r="H285" s="71" t="s">
        <v>10</v>
      </c>
      <c r="I285" s="143" t="e">
        <f>(($D256*I256)+($E264*I264)+($E271*I271))/1000000</f>
        <v>#N/A</v>
      </c>
      <c r="J285" s="144" t="e">
        <f>(($D256*J256)+($E264*J264)+($E271*J271))/1000000</f>
        <v>#N/A</v>
      </c>
      <c r="K285" s="144" t="e">
        <f>(($D256*K256)+($E264*K264)+($E271*K271))/1000000</f>
        <v>#N/A</v>
      </c>
      <c r="L285" s="145" t="e">
        <f>(I285*25)+(J285*298)+K285</f>
        <v>#N/A</v>
      </c>
      <c r="M285" s="13"/>
    </row>
    <row r="286" spans="1:13" ht="13.5" thickBot="1" x14ac:dyDescent="0.25">
      <c r="A286" s="11"/>
      <c r="B286" s="48"/>
      <c r="C286" s="50"/>
      <c r="D286" s="50"/>
      <c r="E286" s="50"/>
      <c r="F286" s="28"/>
      <c r="G286" s="28"/>
      <c r="H286" s="73" t="s">
        <v>17</v>
      </c>
      <c r="I286" s="175" t="e">
        <f>(H241+H247)*0.000716*(1-0.1)</f>
        <v>#N/A</v>
      </c>
      <c r="J286" s="121"/>
      <c r="K286" s="121"/>
      <c r="L286" s="176" t="e">
        <f>I286*25</f>
        <v>#N/A</v>
      </c>
      <c r="M286" s="13"/>
    </row>
    <row r="287" spans="1:13" ht="13.5" thickBot="1" x14ac:dyDescent="0.25">
      <c r="A287" s="11"/>
      <c r="B287" s="48"/>
      <c r="C287" s="50"/>
      <c r="D287" s="50"/>
      <c r="E287" s="50"/>
      <c r="F287" s="28"/>
      <c r="G287" s="28"/>
      <c r="H287" s="42" t="s">
        <v>0</v>
      </c>
      <c r="I287" s="46" t="e">
        <f>SUM(I282:I286)</f>
        <v>#N/A</v>
      </c>
      <c r="J287" s="47" t="e">
        <f>SUM(J282:J286)</f>
        <v>#N/A</v>
      </c>
      <c r="K287" s="47" t="e">
        <f>SUM(K282:K286)</f>
        <v>#N/A</v>
      </c>
      <c r="L287" s="74" t="e">
        <f>SUM(L282:L286)</f>
        <v>#N/A</v>
      </c>
      <c r="M287" s="13"/>
    </row>
    <row r="288" spans="1:13" ht="13.5" thickBot="1" x14ac:dyDescent="0.25">
      <c r="A288" s="17"/>
      <c r="B288" s="18"/>
      <c r="C288" s="18"/>
      <c r="D288" s="18"/>
      <c r="E288" s="18"/>
      <c r="F288" s="18"/>
      <c r="G288" s="18"/>
      <c r="H288" s="18"/>
      <c r="I288" s="18"/>
      <c r="J288" s="18"/>
      <c r="K288" s="18"/>
      <c r="L288" s="18"/>
      <c r="M288" s="19"/>
    </row>
    <row r="289" spans="1:17" ht="14.25" thickTop="1" thickBot="1" x14ac:dyDescent="0.25"/>
    <row r="290" spans="1:17" ht="14.25" thickTop="1" thickBot="1" x14ac:dyDescent="0.25">
      <c r="A290" s="163" t="s">
        <v>112</v>
      </c>
      <c r="B290" s="9"/>
      <c r="C290" s="212">
        <f>C237+1</f>
        <v>3</v>
      </c>
      <c r="D290" s="159"/>
      <c r="E290" s="159"/>
      <c r="F290" s="159"/>
      <c r="G290" s="159"/>
      <c r="H290" s="159"/>
      <c r="I290" s="160"/>
      <c r="J290" s="160"/>
      <c r="K290" s="161"/>
      <c r="L290" s="9"/>
      <c r="M290" s="10"/>
      <c r="N290" s="12"/>
      <c r="O290" s="12"/>
      <c r="P290" s="12"/>
      <c r="Q290" s="12"/>
    </row>
    <row r="291" spans="1:17" x14ac:dyDescent="0.2">
      <c r="A291" s="11"/>
      <c r="B291" s="26"/>
      <c r="C291" s="25"/>
      <c r="D291" s="25"/>
      <c r="E291" s="23"/>
      <c r="F291" s="23"/>
      <c r="G291" s="22"/>
      <c r="H291" s="24"/>
      <c r="I291" s="22"/>
      <c r="J291" s="12"/>
      <c r="K291" s="12"/>
      <c r="L291" s="12"/>
      <c r="M291" s="13"/>
      <c r="O291" s="12"/>
      <c r="P291" s="12"/>
      <c r="Q291" s="12"/>
    </row>
    <row r="292" spans="1:17" ht="13.5" thickBot="1" x14ac:dyDescent="0.25">
      <c r="A292" s="11"/>
      <c r="B292" s="30" t="s">
        <v>47</v>
      </c>
      <c r="C292" s="25"/>
      <c r="D292" s="25"/>
      <c r="E292" s="23"/>
      <c r="F292" s="23"/>
      <c r="G292" s="30" t="s">
        <v>48</v>
      </c>
      <c r="H292" s="29"/>
      <c r="I292" s="22"/>
      <c r="J292" s="12"/>
      <c r="K292" s="12"/>
      <c r="L292" s="12"/>
      <c r="M292" s="13"/>
      <c r="O292" s="12"/>
      <c r="P292" s="12"/>
      <c r="Q292" s="12"/>
    </row>
    <row r="293" spans="1:17" ht="13.5" thickBot="1" x14ac:dyDescent="0.25">
      <c r="A293" s="254"/>
      <c r="B293" s="33" t="s">
        <v>21</v>
      </c>
      <c r="C293" s="177" t="e">
        <f>(INDEX($BB$75:$BB$125,MATCH(C290,$B$75:$B$125,0))/0.000716)</f>
        <v>#N/A</v>
      </c>
      <c r="D293" s="66"/>
      <c r="E293" s="23"/>
      <c r="F293" s="23"/>
      <c r="G293" s="33" t="s">
        <v>21</v>
      </c>
      <c r="H293" s="178" t="e">
        <f>C293</f>
        <v>#N/A</v>
      </c>
      <c r="I293" s="22"/>
      <c r="J293" s="12"/>
      <c r="K293" s="12"/>
      <c r="L293" s="12"/>
      <c r="M293" s="13"/>
      <c r="O293" s="12"/>
      <c r="P293" s="12"/>
      <c r="Q293" s="12"/>
    </row>
    <row r="294" spans="1:17" x14ac:dyDescent="0.2">
      <c r="A294" s="254"/>
      <c r="B294" s="27" t="s">
        <v>22</v>
      </c>
      <c r="C294" s="67">
        <v>0</v>
      </c>
      <c r="D294" s="68">
        <v>0.66592280204656862</v>
      </c>
      <c r="E294" s="23"/>
      <c r="F294" s="23"/>
      <c r="G294" s="27" t="s">
        <v>49</v>
      </c>
      <c r="H294" s="152" t="e">
        <f>IF(C294&lt;30,0.3*C293,C293*(C294/100))</f>
        <v>#N/A</v>
      </c>
      <c r="I294" s="22"/>
      <c r="J294" s="12"/>
      <c r="K294" s="12"/>
      <c r="L294" s="12"/>
      <c r="M294" s="13"/>
      <c r="O294" s="12"/>
      <c r="P294" s="12"/>
      <c r="Q294" s="12"/>
    </row>
    <row r="295" spans="1:17" ht="13.5" thickBot="1" x14ac:dyDescent="0.25">
      <c r="A295" s="254"/>
      <c r="B295" s="31" t="s">
        <v>23</v>
      </c>
      <c r="C295" s="32">
        <v>0</v>
      </c>
      <c r="D295" s="69">
        <v>0.33407719795343138</v>
      </c>
      <c r="E295" s="23"/>
      <c r="F295" s="23"/>
      <c r="G295" s="31" t="s">
        <v>50</v>
      </c>
      <c r="H295" s="153" t="e">
        <f>C293-H294</f>
        <v>#N/A</v>
      </c>
      <c r="I295" s="22"/>
      <c r="J295" s="12"/>
      <c r="K295" s="12"/>
      <c r="L295" s="12"/>
      <c r="M295" s="13"/>
      <c r="O295" s="12"/>
      <c r="P295" s="12"/>
      <c r="Q295" s="12"/>
    </row>
    <row r="296" spans="1:17" x14ac:dyDescent="0.2">
      <c r="A296" s="254"/>
      <c r="B296" s="31" t="s">
        <v>5</v>
      </c>
      <c r="C296" s="32">
        <v>0</v>
      </c>
      <c r="D296" s="181"/>
      <c r="E296" s="23"/>
      <c r="F296" s="23"/>
      <c r="G296" s="31" t="s">
        <v>51</v>
      </c>
      <c r="H296" s="153" t="e">
        <f>H$293*C296/100</f>
        <v>#N/A</v>
      </c>
      <c r="I296" s="22"/>
      <c r="J296" s="12"/>
      <c r="K296" s="12"/>
      <c r="L296" s="12"/>
      <c r="M296" s="13"/>
      <c r="O296" s="12"/>
      <c r="P296" s="12"/>
      <c r="Q296" s="12"/>
    </row>
    <row r="297" spans="1:17" x14ac:dyDescent="0.2">
      <c r="A297" s="254"/>
      <c r="B297" s="31" t="s">
        <v>7</v>
      </c>
      <c r="C297" s="32">
        <v>0</v>
      </c>
      <c r="D297" s="181"/>
      <c r="E297" s="23"/>
      <c r="F297" s="23"/>
      <c r="G297" s="31" t="s">
        <v>52</v>
      </c>
      <c r="H297" s="153" t="e">
        <f t="shared" ref="H297:H300" si="57">H$293*C297/100</f>
        <v>#N/A</v>
      </c>
      <c r="I297" s="22"/>
      <c r="J297" s="12"/>
      <c r="K297" s="12"/>
      <c r="L297" s="12"/>
      <c r="M297" s="13"/>
      <c r="O297" s="12"/>
      <c r="P297" s="12"/>
      <c r="Q297" s="12"/>
    </row>
    <row r="298" spans="1:17" x14ac:dyDescent="0.2">
      <c r="A298" s="254"/>
      <c r="B298" s="31" t="s">
        <v>9</v>
      </c>
      <c r="C298" s="32">
        <v>0</v>
      </c>
      <c r="D298" s="181"/>
      <c r="E298" s="23"/>
      <c r="F298" s="23"/>
      <c r="G298" s="31" t="s">
        <v>53</v>
      </c>
      <c r="H298" s="153" t="e">
        <f t="shared" si="57"/>
        <v>#N/A</v>
      </c>
      <c r="I298" s="22"/>
      <c r="J298" s="12"/>
      <c r="K298" s="12"/>
      <c r="L298" s="12"/>
      <c r="M298" s="13"/>
      <c r="O298" s="12"/>
      <c r="P298" s="12"/>
      <c r="Q298" s="12"/>
    </row>
    <row r="299" spans="1:17" x14ac:dyDescent="0.2">
      <c r="A299" s="254"/>
      <c r="B299" s="36" t="s">
        <v>11</v>
      </c>
      <c r="C299" s="37">
        <v>0</v>
      </c>
      <c r="D299" s="181"/>
      <c r="E299" s="23"/>
      <c r="F299" s="23"/>
      <c r="G299" s="36" t="s">
        <v>54</v>
      </c>
      <c r="H299" s="153" t="e">
        <f t="shared" si="57"/>
        <v>#N/A</v>
      </c>
      <c r="I299" s="22"/>
      <c r="J299" s="12"/>
      <c r="K299" s="12"/>
      <c r="L299" s="12"/>
      <c r="M299" s="13"/>
      <c r="O299" s="12"/>
      <c r="P299" s="12"/>
      <c r="Q299" s="12"/>
    </row>
    <row r="300" spans="1:17" ht="13.5" thickBot="1" x14ac:dyDescent="0.25">
      <c r="A300" s="254"/>
      <c r="B300" s="39" t="s">
        <v>31</v>
      </c>
      <c r="C300" s="40">
        <v>0</v>
      </c>
      <c r="D300" s="181"/>
      <c r="E300" s="23"/>
      <c r="F300" s="23"/>
      <c r="G300" s="39" t="s">
        <v>55</v>
      </c>
      <c r="H300" s="155" t="e">
        <f t="shared" si="57"/>
        <v>#N/A</v>
      </c>
      <c r="I300" s="22"/>
      <c r="J300" s="12"/>
      <c r="K300" s="12"/>
      <c r="L300" s="12"/>
      <c r="M300" s="13"/>
      <c r="O300" s="12"/>
      <c r="P300" s="12"/>
      <c r="Q300" s="12"/>
    </row>
    <row r="301" spans="1:17" x14ac:dyDescent="0.2">
      <c r="A301" s="11"/>
      <c r="B301" s="12"/>
      <c r="C301" s="25"/>
      <c r="D301" s="25"/>
      <c r="E301" s="23"/>
      <c r="F301" s="23"/>
      <c r="G301" s="22"/>
      <c r="H301" s="24"/>
      <c r="I301" s="22"/>
      <c r="J301" s="12"/>
      <c r="K301" s="12"/>
      <c r="L301" s="12"/>
      <c r="M301" s="13"/>
      <c r="O301" s="12"/>
      <c r="P301" s="12"/>
      <c r="Q301" s="12"/>
    </row>
    <row r="302" spans="1:17" ht="14.1" customHeight="1" x14ac:dyDescent="0.2">
      <c r="A302" s="11"/>
      <c r="B302" s="12"/>
      <c r="C302" s="12"/>
      <c r="D302" s="53"/>
      <c r="E302" s="28"/>
      <c r="F302" s="29"/>
      <c r="G302" s="12"/>
      <c r="H302" s="12"/>
      <c r="I302" s="12"/>
      <c r="J302" s="12"/>
      <c r="K302" s="12"/>
      <c r="L302" s="28"/>
      <c r="M302" s="162"/>
      <c r="O302" s="12"/>
      <c r="P302" s="12"/>
      <c r="Q302" s="12"/>
    </row>
    <row r="303" spans="1:17" ht="14.1" customHeight="1" x14ac:dyDescent="0.2">
      <c r="A303" s="11"/>
      <c r="B303" s="12"/>
      <c r="C303" s="12"/>
      <c r="D303" s="12"/>
      <c r="E303" s="12"/>
      <c r="F303" s="12"/>
      <c r="G303" s="12"/>
      <c r="H303" s="12"/>
      <c r="I303" s="12"/>
      <c r="J303" s="12"/>
      <c r="K303" s="12"/>
      <c r="L303" s="12"/>
      <c r="M303" s="13"/>
      <c r="N303" s="12"/>
      <c r="O303" s="12"/>
    </row>
    <row r="304" spans="1:17" ht="14.1" customHeight="1" thickBot="1" x14ac:dyDescent="0.25">
      <c r="A304" s="11"/>
      <c r="B304" s="30" t="s">
        <v>89</v>
      </c>
      <c r="C304" s="28"/>
      <c r="D304" s="28"/>
      <c r="E304" s="28"/>
      <c r="F304" s="28"/>
      <c r="G304" s="28"/>
      <c r="H304" s="30" t="s">
        <v>1</v>
      </c>
      <c r="I304" s="28"/>
      <c r="J304" s="28"/>
      <c r="K304" s="28"/>
      <c r="L304" s="12"/>
      <c r="M304" s="13"/>
      <c r="N304" s="12"/>
      <c r="O304" s="12"/>
    </row>
    <row r="305" spans="1:17" ht="14.1" customHeight="1" thickBot="1" x14ac:dyDescent="0.25">
      <c r="A305" s="11"/>
      <c r="B305" s="28"/>
      <c r="C305" s="20" t="s">
        <v>13</v>
      </c>
      <c r="D305" s="15" t="s">
        <v>14</v>
      </c>
      <c r="E305" s="21" t="s">
        <v>15</v>
      </c>
      <c r="F305" s="28"/>
      <c r="G305" s="28"/>
      <c r="H305" s="28"/>
      <c r="I305" s="14" t="s">
        <v>2</v>
      </c>
      <c r="J305" s="16" t="s">
        <v>3</v>
      </c>
      <c r="K305" s="12"/>
      <c r="L305" s="12"/>
      <c r="M305" s="13"/>
      <c r="N305" s="12"/>
      <c r="O305" s="12"/>
    </row>
    <row r="306" spans="1:17" ht="14.1" customHeight="1" x14ac:dyDescent="0.2">
      <c r="A306" s="11"/>
      <c r="B306" s="33" t="s">
        <v>4</v>
      </c>
      <c r="C306" s="131" t="e">
        <f>H296</f>
        <v>#N/A</v>
      </c>
      <c r="D306" s="132" t="e">
        <f>C306*0.000716</f>
        <v>#N/A</v>
      </c>
      <c r="E306" s="133" t="e">
        <f>D306*50.18</f>
        <v>#N/A</v>
      </c>
      <c r="F306" s="28"/>
      <c r="G306" s="28"/>
      <c r="H306" s="70" t="s">
        <v>4</v>
      </c>
      <c r="I306" s="146">
        <v>8000</v>
      </c>
      <c r="J306" s="147">
        <v>90</v>
      </c>
      <c r="K306" s="12"/>
      <c r="L306" s="12"/>
      <c r="M306" s="13"/>
      <c r="N306" s="12"/>
      <c r="O306" s="12"/>
    </row>
    <row r="307" spans="1:17" ht="14.1" customHeight="1" x14ac:dyDescent="0.2">
      <c r="A307" s="11"/>
      <c r="B307" s="34" t="s">
        <v>6</v>
      </c>
      <c r="C307" s="134" t="e">
        <f>H297</f>
        <v>#N/A</v>
      </c>
      <c r="D307" s="135" t="e">
        <f>C307*0.000716</f>
        <v>#N/A</v>
      </c>
      <c r="E307" s="136" t="e">
        <f>D307*50.18</f>
        <v>#N/A</v>
      </c>
      <c r="F307" s="28"/>
      <c r="G307" s="28"/>
      <c r="H307" s="71" t="s">
        <v>6</v>
      </c>
      <c r="I307" s="148">
        <v>20000</v>
      </c>
      <c r="J307" s="149">
        <v>90</v>
      </c>
      <c r="K307" s="12"/>
      <c r="L307" s="12"/>
      <c r="M307" s="13"/>
      <c r="N307" s="12"/>
      <c r="O307" s="12"/>
    </row>
    <row r="308" spans="1:17" ht="14.1" customHeight="1" x14ac:dyDescent="0.2">
      <c r="A308" s="11"/>
      <c r="B308" s="34" t="s">
        <v>8</v>
      </c>
      <c r="C308" s="134" t="e">
        <f>H298</f>
        <v>#N/A</v>
      </c>
      <c r="D308" s="135" t="e">
        <f>C308*0.000716</f>
        <v>#N/A</v>
      </c>
      <c r="E308" s="136" t="e">
        <f>D308*50.18</f>
        <v>#N/A</v>
      </c>
      <c r="F308" s="28"/>
      <c r="G308" s="28"/>
      <c r="H308" s="71" t="s">
        <v>8</v>
      </c>
      <c r="I308" s="148">
        <v>28000</v>
      </c>
      <c r="J308" s="149">
        <v>90</v>
      </c>
      <c r="K308" s="12"/>
      <c r="L308" s="12"/>
      <c r="M308" s="13"/>
      <c r="N308" s="12"/>
      <c r="O308" s="12"/>
    </row>
    <row r="309" spans="1:17" ht="14.1" customHeight="1" thickBot="1" x14ac:dyDescent="0.25">
      <c r="A309" s="11"/>
      <c r="B309" s="35" t="s">
        <v>10</v>
      </c>
      <c r="C309" s="137" t="e">
        <f>H299</f>
        <v>#N/A</v>
      </c>
      <c r="D309" s="138" t="e">
        <f>C309*0.000716</f>
        <v>#N/A</v>
      </c>
      <c r="E309" s="139" t="e">
        <f>D309*50.18</f>
        <v>#N/A</v>
      </c>
      <c r="F309" s="28"/>
      <c r="G309" s="28"/>
      <c r="H309" s="72" t="s">
        <v>10</v>
      </c>
      <c r="I309" s="150">
        <v>56000</v>
      </c>
      <c r="J309" s="151">
        <v>90</v>
      </c>
      <c r="K309" s="12"/>
      <c r="L309" s="12"/>
      <c r="M309" s="13"/>
      <c r="N309" s="12"/>
      <c r="O309" s="12"/>
    </row>
    <row r="310" spans="1:17" ht="14.1" customHeight="1" thickBot="1" x14ac:dyDescent="0.25">
      <c r="A310" s="11"/>
      <c r="B310" s="42" t="s">
        <v>0</v>
      </c>
      <c r="C310" s="43" t="e">
        <f>SUM(C306:C309)</f>
        <v>#N/A</v>
      </c>
      <c r="D310" s="44" t="e">
        <f>SUM(D306:D309)</f>
        <v>#N/A</v>
      </c>
      <c r="E310" s="45" t="e">
        <f>SUM(E306:E309)</f>
        <v>#N/A</v>
      </c>
      <c r="F310" s="28"/>
      <c r="G310" s="28"/>
      <c r="H310" s="164"/>
      <c r="I310" s="164"/>
      <c r="J310" s="164"/>
      <c r="K310" s="164"/>
      <c r="L310" s="12"/>
      <c r="M310" s="13"/>
      <c r="N310" s="12"/>
      <c r="O310" s="12"/>
    </row>
    <row r="311" spans="1:17" ht="14.1" customHeight="1" x14ac:dyDescent="0.2">
      <c r="A311" s="11"/>
      <c r="B311" s="28"/>
      <c r="C311" s="28"/>
      <c r="D311" s="28"/>
      <c r="E311" s="28"/>
      <c r="F311" s="28"/>
      <c r="G311" s="28"/>
      <c r="H311" s="164"/>
      <c r="I311" s="164"/>
      <c r="J311" s="164"/>
      <c r="K311" s="164"/>
      <c r="L311" s="12"/>
      <c r="M311" s="13"/>
      <c r="N311" s="12"/>
      <c r="O311" s="12"/>
    </row>
    <row r="312" spans="1:17" ht="14.1" customHeight="1" x14ac:dyDescent="0.2">
      <c r="A312" s="11"/>
      <c r="B312" s="12"/>
      <c r="C312" s="12"/>
      <c r="D312" s="12"/>
      <c r="E312" s="12"/>
      <c r="F312" s="28"/>
      <c r="G312" s="28"/>
      <c r="H312" s="28"/>
      <c r="I312" s="48"/>
      <c r="J312" s="49"/>
      <c r="K312" s="49"/>
      <c r="L312" s="49"/>
      <c r="M312" s="180"/>
      <c r="N312" s="49"/>
      <c r="O312" s="12"/>
      <c r="P312" s="12"/>
      <c r="Q312" s="12"/>
    </row>
    <row r="313" spans="1:17" ht="14.1" customHeight="1" thickBot="1" x14ac:dyDescent="0.25">
      <c r="A313" s="11"/>
      <c r="B313" s="30" t="s">
        <v>24</v>
      </c>
      <c r="C313" s="28"/>
      <c r="D313" s="28"/>
      <c r="E313" s="28"/>
      <c r="F313" s="28"/>
      <c r="G313" s="28"/>
      <c r="H313" s="30" t="s">
        <v>25</v>
      </c>
      <c r="I313" s="28"/>
      <c r="J313" s="28"/>
      <c r="K313" s="49"/>
      <c r="L313" s="49"/>
      <c r="M313" s="180"/>
      <c r="N313" s="49"/>
      <c r="O313" s="12"/>
      <c r="P313" s="12"/>
      <c r="Q313" s="12"/>
    </row>
    <row r="314" spans="1:17" ht="14.1" customHeight="1" thickBot="1" x14ac:dyDescent="0.25">
      <c r="A314" s="11"/>
      <c r="B314" s="28"/>
      <c r="C314" s="20" t="s">
        <v>13</v>
      </c>
      <c r="D314" s="15" t="s">
        <v>14</v>
      </c>
      <c r="E314" s="21" t="s">
        <v>15</v>
      </c>
      <c r="F314" s="28"/>
      <c r="G314" s="28"/>
      <c r="H314" s="28"/>
      <c r="I314" s="14" t="s">
        <v>2</v>
      </c>
      <c r="J314" s="15" t="s">
        <v>3</v>
      </c>
      <c r="K314" s="16" t="s">
        <v>26</v>
      </c>
      <c r="L314" s="54"/>
      <c r="M314" s="13"/>
      <c r="N314" s="12"/>
    </row>
    <row r="315" spans="1:17" x14ac:dyDescent="0.2">
      <c r="A315" s="11"/>
      <c r="B315" s="33" t="s">
        <v>6</v>
      </c>
      <c r="C315" s="55">
        <v>0</v>
      </c>
      <c r="D315" s="135">
        <f>C315*0.793/1000</f>
        <v>0</v>
      </c>
      <c r="E315" s="136">
        <f>D315*48.57</f>
        <v>0</v>
      </c>
      <c r="F315" s="28"/>
      <c r="G315" s="28"/>
      <c r="H315" s="70" t="s">
        <v>6</v>
      </c>
      <c r="I315" s="165">
        <v>0.1</v>
      </c>
      <c r="J315" s="166">
        <v>0.9</v>
      </c>
      <c r="K315" s="149">
        <v>56000</v>
      </c>
      <c r="L315" s="38"/>
      <c r="M315" s="13"/>
    </row>
    <row r="316" spans="1:17" x14ac:dyDescent="0.2">
      <c r="A316" s="11"/>
      <c r="B316" s="34" t="s">
        <v>8</v>
      </c>
      <c r="C316" s="55">
        <v>0</v>
      </c>
      <c r="D316" s="135">
        <f>C316*0.793/1000</f>
        <v>0</v>
      </c>
      <c r="E316" s="136">
        <f>D316*48.57</f>
        <v>0</v>
      </c>
      <c r="F316" s="28"/>
      <c r="G316" s="28"/>
      <c r="H316" s="71" t="s">
        <v>8</v>
      </c>
      <c r="I316" s="167">
        <v>316</v>
      </c>
      <c r="J316" s="166">
        <v>1.3</v>
      </c>
      <c r="K316" s="149">
        <v>56000</v>
      </c>
      <c r="L316" s="38"/>
      <c r="M316" s="13"/>
    </row>
    <row r="317" spans="1:17" ht="13.5" thickBot="1" x14ac:dyDescent="0.25">
      <c r="A317" s="11"/>
      <c r="B317" s="35" t="s">
        <v>10</v>
      </c>
      <c r="C317" s="55">
        <v>0</v>
      </c>
      <c r="D317" s="135">
        <f>C317*0.793/1000</f>
        <v>0</v>
      </c>
      <c r="E317" s="136">
        <f>D317*48.57</f>
        <v>0</v>
      </c>
      <c r="F317" s="28"/>
      <c r="G317" s="28"/>
      <c r="H317" s="72" t="s">
        <v>10</v>
      </c>
      <c r="I317" s="168">
        <v>4</v>
      </c>
      <c r="J317" s="169">
        <v>1.3</v>
      </c>
      <c r="K317" s="151">
        <v>56000</v>
      </c>
      <c r="L317" s="38"/>
      <c r="M317" s="13"/>
    </row>
    <row r="318" spans="1:17" ht="13.5" thickBot="1" x14ac:dyDescent="0.25">
      <c r="A318" s="11"/>
      <c r="B318" s="42" t="s">
        <v>0</v>
      </c>
      <c r="C318" s="43">
        <f>SUM(C315:C317)</f>
        <v>0</v>
      </c>
      <c r="D318" s="44">
        <f>SUM(D315:D317)</f>
        <v>0</v>
      </c>
      <c r="E318" s="45">
        <f>SUM(E315:E317)</f>
        <v>0</v>
      </c>
      <c r="F318" s="28"/>
      <c r="G318" s="28"/>
      <c r="H318" s="48"/>
      <c r="I318" s="49"/>
      <c r="J318" s="49"/>
      <c r="K318" s="49"/>
      <c r="L318" s="49"/>
      <c r="M318" s="13"/>
    </row>
    <row r="319" spans="1:17" x14ac:dyDescent="0.2">
      <c r="A319" s="11"/>
      <c r="B319" s="48"/>
      <c r="C319" s="50"/>
      <c r="D319" s="50"/>
      <c r="E319" s="50"/>
      <c r="F319" s="28"/>
      <c r="G319" s="28"/>
      <c r="H319" s="48"/>
      <c r="I319" s="49"/>
      <c r="J319" s="49"/>
      <c r="K319" s="49"/>
      <c r="L319" s="49"/>
      <c r="M319" s="13"/>
    </row>
    <row r="320" spans="1:17" ht="13.5" thickBot="1" x14ac:dyDescent="0.25">
      <c r="A320" s="11"/>
      <c r="B320" s="30" t="s">
        <v>27</v>
      </c>
      <c r="C320" s="28"/>
      <c r="D320" s="28"/>
      <c r="E320" s="28"/>
      <c r="F320" s="28"/>
      <c r="G320" s="28"/>
      <c r="H320" s="30" t="s">
        <v>28</v>
      </c>
      <c r="I320" s="28"/>
      <c r="J320" s="28"/>
      <c r="K320" s="28"/>
      <c r="L320" s="28"/>
      <c r="M320" s="13"/>
    </row>
    <row r="321" spans="1:13" ht="13.5" thickBot="1" x14ac:dyDescent="0.25">
      <c r="A321" s="11"/>
      <c r="B321" s="28"/>
      <c r="C321" s="20" t="s">
        <v>13</v>
      </c>
      <c r="D321" s="15" t="s">
        <v>14</v>
      </c>
      <c r="E321" s="21" t="s">
        <v>15</v>
      </c>
      <c r="F321" s="28"/>
      <c r="G321" s="28"/>
      <c r="H321" s="28"/>
      <c r="I321" s="14" t="s">
        <v>2</v>
      </c>
      <c r="J321" s="15" t="s">
        <v>3</v>
      </c>
      <c r="K321" s="16" t="s">
        <v>26</v>
      </c>
      <c r="L321" s="54"/>
      <c r="M321" s="13"/>
    </row>
    <row r="322" spans="1:13" x14ac:dyDescent="0.2">
      <c r="A322" s="11"/>
      <c r="B322" s="33" t="s">
        <v>6</v>
      </c>
      <c r="C322" s="55">
        <v>0</v>
      </c>
      <c r="D322" s="135">
        <f>C322*0.87/1000</f>
        <v>0</v>
      </c>
      <c r="E322" s="136">
        <f>D322*42.4</f>
        <v>0</v>
      </c>
      <c r="F322" s="28"/>
      <c r="G322" s="28"/>
      <c r="H322" s="70" t="s">
        <v>6</v>
      </c>
      <c r="I322" s="165">
        <v>0.03</v>
      </c>
      <c r="J322" s="166">
        <v>0.7</v>
      </c>
      <c r="K322" s="149">
        <v>73000</v>
      </c>
      <c r="L322" s="38"/>
      <c r="M322" s="13"/>
    </row>
    <row r="323" spans="1:13" x14ac:dyDescent="0.2">
      <c r="A323" s="11"/>
      <c r="B323" s="34" t="s">
        <v>8</v>
      </c>
      <c r="C323" s="55">
        <v>0</v>
      </c>
      <c r="D323" s="135">
        <f>C323*0.87/1000</f>
        <v>0</v>
      </c>
      <c r="E323" s="136">
        <f>D323*42.4</f>
        <v>0</v>
      </c>
      <c r="F323" s="28"/>
      <c r="G323" s="28"/>
      <c r="H323" s="71" t="s">
        <v>8</v>
      </c>
      <c r="I323" s="165">
        <v>1.5</v>
      </c>
      <c r="J323" s="166">
        <v>1.85</v>
      </c>
      <c r="K323" s="149">
        <v>73000</v>
      </c>
      <c r="L323" s="38"/>
      <c r="M323" s="13"/>
    </row>
    <row r="324" spans="1:13" ht="13.5" thickBot="1" x14ac:dyDescent="0.25">
      <c r="A324" s="11"/>
      <c r="B324" s="35" t="s">
        <v>10</v>
      </c>
      <c r="C324" s="55">
        <v>0</v>
      </c>
      <c r="D324" s="135">
        <f>C324*0.87/1000</f>
        <v>0</v>
      </c>
      <c r="E324" s="136">
        <f>D324*42.4</f>
        <v>0</v>
      </c>
      <c r="F324" s="28"/>
      <c r="G324" s="28"/>
      <c r="H324" s="72" t="s">
        <v>10</v>
      </c>
      <c r="I324" s="170">
        <v>4</v>
      </c>
      <c r="J324" s="169">
        <v>1.85</v>
      </c>
      <c r="K324" s="151">
        <v>73000</v>
      </c>
      <c r="L324" s="38"/>
      <c r="M324" s="13"/>
    </row>
    <row r="325" spans="1:13" ht="13.5" thickBot="1" x14ac:dyDescent="0.25">
      <c r="A325" s="11"/>
      <c r="B325" s="42" t="s">
        <v>0</v>
      </c>
      <c r="C325" s="43">
        <f>SUM(C322:C324)</f>
        <v>0</v>
      </c>
      <c r="D325" s="44">
        <f>SUM(D322:D324)</f>
        <v>0</v>
      </c>
      <c r="E325" s="45">
        <f>SUM(E322:E324)</f>
        <v>0</v>
      </c>
      <c r="F325" s="28"/>
      <c r="G325" s="28"/>
      <c r="H325" s="48"/>
      <c r="I325" s="49"/>
      <c r="J325" s="49"/>
      <c r="K325" s="49"/>
      <c r="L325" s="49"/>
      <c r="M325" s="13"/>
    </row>
    <row r="326" spans="1:13" x14ac:dyDescent="0.2">
      <c r="A326" s="11"/>
      <c r="B326" s="48"/>
      <c r="C326" s="50"/>
      <c r="D326" s="50"/>
      <c r="E326" s="50"/>
      <c r="F326" s="28"/>
      <c r="G326" s="28"/>
      <c r="H326" s="48"/>
      <c r="I326" s="49"/>
      <c r="J326" s="49"/>
      <c r="K326" s="49"/>
      <c r="L326" s="49"/>
      <c r="M326" s="13"/>
    </row>
    <row r="327" spans="1:13" ht="13.5" thickBot="1" x14ac:dyDescent="0.25">
      <c r="A327" s="11"/>
      <c r="B327" s="30" t="s">
        <v>29</v>
      </c>
      <c r="C327" s="28"/>
      <c r="D327" s="28"/>
      <c r="E327" s="28"/>
      <c r="F327" s="28"/>
      <c r="G327" s="28"/>
      <c r="H327" s="30" t="s">
        <v>30</v>
      </c>
      <c r="I327" s="28"/>
      <c r="J327" s="28"/>
      <c r="K327" s="28"/>
      <c r="L327" s="28"/>
      <c r="M327" s="13"/>
    </row>
    <row r="328" spans="1:13" ht="13.5" thickBot="1" x14ac:dyDescent="0.25">
      <c r="A328" s="11"/>
      <c r="B328" s="28"/>
      <c r="C328" s="20" t="s">
        <v>13</v>
      </c>
      <c r="D328" s="15" t="s">
        <v>14</v>
      </c>
      <c r="E328" s="21" t="s">
        <v>15</v>
      </c>
      <c r="F328" s="28"/>
      <c r="G328" s="28"/>
      <c r="H328" s="28"/>
      <c r="I328" s="14" t="s">
        <v>2</v>
      </c>
      <c r="J328" s="15" t="s">
        <v>3</v>
      </c>
      <c r="K328" s="16" t="s">
        <v>26</v>
      </c>
      <c r="L328" s="54"/>
      <c r="M328" s="13"/>
    </row>
    <row r="329" spans="1:13" x14ac:dyDescent="0.2">
      <c r="A329" s="11"/>
      <c r="B329" s="33" t="s">
        <v>6</v>
      </c>
      <c r="C329" s="55">
        <v>0</v>
      </c>
      <c r="D329" s="135">
        <f>C329*0.544/1000</f>
        <v>0</v>
      </c>
      <c r="E329" s="136">
        <f>D329*45.03</f>
        <v>0</v>
      </c>
      <c r="F329" s="28"/>
      <c r="G329" s="28"/>
      <c r="H329" s="70" t="s">
        <v>6</v>
      </c>
      <c r="I329" s="171">
        <v>0.9</v>
      </c>
      <c r="J329" s="172">
        <v>2.5</v>
      </c>
      <c r="K329" s="149">
        <v>63600</v>
      </c>
      <c r="L329" s="38"/>
      <c r="M329" s="13"/>
    </row>
    <row r="330" spans="1:13" ht="13.5" thickBot="1" x14ac:dyDescent="0.25">
      <c r="A330" s="11"/>
      <c r="B330" s="34" t="s">
        <v>8</v>
      </c>
      <c r="C330" s="55">
        <v>0</v>
      </c>
      <c r="D330" s="135">
        <f>C330*0.544/1000</f>
        <v>0</v>
      </c>
      <c r="E330" s="136">
        <f>D330*45.03</f>
        <v>0</v>
      </c>
      <c r="F330" s="28"/>
      <c r="G330" s="28"/>
      <c r="H330" s="72" t="s">
        <v>8</v>
      </c>
      <c r="I330" s="173">
        <v>1</v>
      </c>
      <c r="J330" s="174">
        <v>2.5</v>
      </c>
      <c r="K330" s="151">
        <v>63600</v>
      </c>
      <c r="L330" s="38"/>
      <c r="M330" s="13"/>
    </row>
    <row r="331" spans="1:13" ht="13.5" thickBot="1" x14ac:dyDescent="0.25">
      <c r="A331" s="11"/>
      <c r="B331" s="42" t="s">
        <v>0</v>
      </c>
      <c r="C331" s="43">
        <f>SUM(C329:C330)</f>
        <v>0</v>
      </c>
      <c r="D331" s="44">
        <f>SUM(D329:D330)</f>
        <v>0</v>
      </c>
      <c r="E331" s="45">
        <f>SUM(E329:E330)</f>
        <v>0</v>
      </c>
      <c r="F331" s="28"/>
      <c r="G331" s="28"/>
      <c r="H331" s="48"/>
      <c r="I331" s="49"/>
      <c r="J331" s="49"/>
      <c r="K331" s="49"/>
      <c r="L331" s="49"/>
      <c r="M331" s="13"/>
    </row>
    <row r="332" spans="1:13" x14ac:dyDescent="0.2">
      <c r="A332" s="11"/>
      <c r="B332" s="48"/>
      <c r="C332" s="50"/>
      <c r="D332" s="50"/>
      <c r="E332" s="50"/>
      <c r="F332" s="28"/>
      <c r="G332" s="28"/>
      <c r="H332" s="48"/>
      <c r="I332" s="49"/>
      <c r="J332" s="49"/>
      <c r="K332" s="49"/>
      <c r="L332" s="49"/>
      <c r="M332" s="13"/>
    </row>
    <row r="333" spans="1:13" ht="13.5" thickBot="1" x14ac:dyDescent="0.25">
      <c r="A333" s="11"/>
      <c r="B333" s="48"/>
      <c r="C333" s="50"/>
      <c r="D333" s="50"/>
      <c r="E333" s="50"/>
      <c r="F333" s="28"/>
      <c r="G333" s="28"/>
      <c r="H333" s="30" t="s">
        <v>12</v>
      </c>
      <c r="I333" s="28"/>
      <c r="J333" s="28"/>
      <c r="K333" s="12"/>
      <c r="L333" s="12"/>
      <c r="M333" s="13"/>
    </row>
    <row r="334" spans="1:13" ht="13.5" thickBot="1" x14ac:dyDescent="0.25">
      <c r="A334" s="11"/>
      <c r="B334" s="48"/>
      <c r="C334" s="50"/>
      <c r="D334" s="50"/>
      <c r="E334" s="50"/>
      <c r="F334" s="28"/>
      <c r="G334" s="28"/>
      <c r="H334" s="28"/>
      <c r="I334" s="14" t="s">
        <v>2</v>
      </c>
      <c r="J334" s="15" t="s">
        <v>3</v>
      </c>
      <c r="K334" s="15" t="s">
        <v>26</v>
      </c>
      <c r="L334" s="16" t="s">
        <v>16</v>
      </c>
      <c r="M334" s="13"/>
    </row>
    <row r="335" spans="1:13" x14ac:dyDescent="0.2">
      <c r="A335" s="11"/>
      <c r="B335" s="48"/>
      <c r="C335" s="50"/>
      <c r="D335" s="50"/>
      <c r="E335" s="50"/>
      <c r="F335" s="28"/>
      <c r="G335" s="28"/>
      <c r="H335" s="70" t="s">
        <v>4</v>
      </c>
      <c r="I335" s="140" t="e">
        <f>($D306*I306)/1000000</f>
        <v>#N/A</v>
      </c>
      <c r="J335" s="141" t="e">
        <f>($D306*J306)/1000000</f>
        <v>#N/A</v>
      </c>
      <c r="K335" s="141">
        <v>0</v>
      </c>
      <c r="L335" s="142" t="e">
        <f>(I335*25)+(J335*298)+K335</f>
        <v>#N/A</v>
      </c>
      <c r="M335" s="13"/>
    </row>
    <row r="336" spans="1:13" x14ac:dyDescent="0.2">
      <c r="A336" s="11"/>
      <c r="B336" s="48"/>
      <c r="C336" s="50"/>
      <c r="D336" s="50"/>
      <c r="E336" s="50"/>
      <c r="F336" s="28"/>
      <c r="G336" s="28"/>
      <c r="H336" s="71" t="s">
        <v>6</v>
      </c>
      <c r="I336" s="143" t="e">
        <f t="shared" ref="I336:K337" si="58">(($D307*I307)+($E315*I315)+($E322*I322)+($E329*I329))/1000000</f>
        <v>#N/A</v>
      </c>
      <c r="J336" s="144" t="e">
        <f t="shared" si="58"/>
        <v>#N/A</v>
      </c>
      <c r="K336" s="144" t="e">
        <f t="shared" si="58"/>
        <v>#N/A</v>
      </c>
      <c r="L336" s="145" t="e">
        <f>(I336*25)+(J336*298)+K336</f>
        <v>#N/A</v>
      </c>
      <c r="M336" s="13"/>
    </row>
    <row r="337" spans="1:13" x14ac:dyDescent="0.2">
      <c r="A337" s="11"/>
      <c r="B337" s="48"/>
      <c r="C337" s="50"/>
      <c r="D337" s="50"/>
      <c r="E337" s="50"/>
      <c r="F337" s="28"/>
      <c r="G337" s="28"/>
      <c r="H337" s="71" t="s">
        <v>8</v>
      </c>
      <c r="I337" s="143" t="e">
        <f t="shared" si="58"/>
        <v>#N/A</v>
      </c>
      <c r="J337" s="144" t="e">
        <f t="shared" si="58"/>
        <v>#N/A</v>
      </c>
      <c r="K337" s="144" t="e">
        <f t="shared" si="58"/>
        <v>#N/A</v>
      </c>
      <c r="L337" s="145" t="e">
        <f>(I337*25)+(J337*298)+K337</f>
        <v>#N/A</v>
      </c>
      <c r="M337" s="13"/>
    </row>
    <row r="338" spans="1:13" x14ac:dyDescent="0.2">
      <c r="A338" s="11"/>
      <c r="B338" s="48"/>
      <c r="C338" s="50"/>
      <c r="D338" s="50"/>
      <c r="E338" s="50"/>
      <c r="F338" s="28"/>
      <c r="G338" s="28"/>
      <c r="H338" s="71" t="s">
        <v>10</v>
      </c>
      <c r="I338" s="143" t="e">
        <f>(($D309*I309)+($E317*I317)+($E324*I324))/1000000</f>
        <v>#N/A</v>
      </c>
      <c r="J338" s="144" t="e">
        <f>(($D309*J309)+($E317*J317)+($E324*J324))/1000000</f>
        <v>#N/A</v>
      </c>
      <c r="K338" s="144" t="e">
        <f>(($D309*K309)+($E317*K317)+($E324*K324))/1000000</f>
        <v>#N/A</v>
      </c>
      <c r="L338" s="145" t="e">
        <f>(I338*25)+(J338*298)+K338</f>
        <v>#N/A</v>
      </c>
      <c r="M338" s="13"/>
    </row>
    <row r="339" spans="1:13" ht="13.5" thickBot="1" x14ac:dyDescent="0.25">
      <c r="A339" s="11"/>
      <c r="B339" s="48"/>
      <c r="C339" s="50"/>
      <c r="D339" s="50"/>
      <c r="E339" s="50"/>
      <c r="F339" s="28"/>
      <c r="G339" s="28"/>
      <c r="H339" s="73" t="s">
        <v>17</v>
      </c>
      <c r="I339" s="175" t="e">
        <f>(H294+H300)*0.000716*(1-0.1)</f>
        <v>#N/A</v>
      </c>
      <c r="J339" s="121"/>
      <c r="K339" s="121"/>
      <c r="L339" s="176" t="e">
        <f>I339*25</f>
        <v>#N/A</v>
      </c>
      <c r="M339" s="13"/>
    </row>
    <row r="340" spans="1:13" ht="13.5" thickBot="1" x14ac:dyDescent="0.25">
      <c r="A340" s="11"/>
      <c r="B340" s="48"/>
      <c r="C340" s="50"/>
      <c r="D340" s="50"/>
      <c r="E340" s="50"/>
      <c r="F340" s="28"/>
      <c r="G340" s="28"/>
      <c r="H340" s="42" t="s">
        <v>0</v>
      </c>
      <c r="I340" s="46" t="e">
        <f>SUM(I335:I339)</f>
        <v>#N/A</v>
      </c>
      <c r="J340" s="47" t="e">
        <f>SUM(J335:J339)</f>
        <v>#N/A</v>
      </c>
      <c r="K340" s="47" t="e">
        <f>SUM(K335:K339)</f>
        <v>#N/A</v>
      </c>
      <c r="L340" s="74" t="e">
        <f>SUM(L335:L339)</f>
        <v>#N/A</v>
      </c>
      <c r="M340" s="13"/>
    </row>
    <row r="341" spans="1:13" ht="13.5" thickBot="1" x14ac:dyDescent="0.25">
      <c r="A341" s="17"/>
      <c r="B341" s="18"/>
      <c r="C341" s="18"/>
      <c r="D341" s="18"/>
      <c r="E341" s="18"/>
      <c r="F341" s="18"/>
      <c r="G341" s="18"/>
      <c r="H341" s="18"/>
      <c r="I341" s="18"/>
      <c r="J341" s="18"/>
      <c r="K341" s="18"/>
      <c r="L341" s="18"/>
      <c r="M341" s="19"/>
    </row>
    <row r="342" spans="1:13" ht="14.25" thickTop="1" thickBot="1" x14ac:dyDescent="0.25"/>
    <row r="343" spans="1:13" ht="13.5" thickTop="1" x14ac:dyDescent="0.2">
      <c r="A343" s="8"/>
      <c r="B343" s="9"/>
      <c r="C343" s="9"/>
      <c r="D343" s="9"/>
      <c r="E343" s="9"/>
      <c r="F343" s="9"/>
      <c r="G343" s="10"/>
    </row>
    <row r="344" spans="1:13" x14ac:dyDescent="0.2">
      <c r="A344" s="179" t="s">
        <v>90</v>
      </c>
      <c r="B344" s="12"/>
      <c r="C344" s="12"/>
      <c r="D344" s="12"/>
      <c r="E344" s="12"/>
      <c r="F344" s="12"/>
      <c r="G344" s="13"/>
    </row>
    <row r="345" spans="1:13" x14ac:dyDescent="0.2">
      <c r="A345" s="11"/>
      <c r="B345" s="12"/>
      <c r="C345" s="12"/>
      <c r="D345" s="12"/>
      <c r="E345" s="12"/>
      <c r="F345" s="12"/>
      <c r="G345" s="13"/>
    </row>
    <row r="346" spans="1:13" ht="13.5" thickBot="1" x14ac:dyDescent="0.25">
      <c r="A346" s="11"/>
      <c r="B346" s="30" t="s">
        <v>12</v>
      </c>
      <c r="C346" s="28"/>
      <c r="D346" s="28"/>
      <c r="E346" s="12"/>
      <c r="F346" s="12"/>
      <c r="G346" s="13"/>
    </row>
    <row r="347" spans="1:13" ht="13.5" thickBot="1" x14ac:dyDescent="0.25">
      <c r="A347" s="11"/>
      <c r="B347" s="28"/>
      <c r="C347" s="14" t="s">
        <v>2</v>
      </c>
      <c r="D347" s="15" t="s">
        <v>3</v>
      </c>
      <c r="E347" s="15" t="s">
        <v>26</v>
      </c>
      <c r="F347" s="16" t="s">
        <v>16</v>
      </c>
      <c r="G347" s="13"/>
    </row>
    <row r="348" spans="1:13" x14ac:dyDescent="0.2">
      <c r="A348" s="11"/>
      <c r="B348" s="70" t="s">
        <v>4</v>
      </c>
      <c r="C348" s="140" t="e">
        <f>I176+I229+I282+I335</f>
        <v>#N/A</v>
      </c>
      <c r="D348" s="141" t="e">
        <f t="shared" ref="D348:F352" si="59">J176+J229+J282+J335</f>
        <v>#N/A</v>
      </c>
      <c r="E348" s="141">
        <f t="shared" si="59"/>
        <v>0</v>
      </c>
      <c r="F348" s="142" t="e">
        <f t="shared" si="59"/>
        <v>#N/A</v>
      </c>
      <c r="G348" s="13"/>
    </row>
    <row r="349" spans="1:13" x14ac:dyDescent="0.2">
      <c r="A349" s="11"/>
      <c r="B349" s="71" t="s">
        <v>6</v>
      </c>
      <c r="C349" s="143" t="e">
        <f>I177+I230+I283+I336</f>
        <v>#N/A</v>
      </c>
      <c r="D349" s="144" t="e">
        <f t="shared" si="59"/>
        <v>#N/A</v>
      </c>
      <c r="E349" s="144" t="e">
        <f t="shared" si="59"/>
        <v>#N/A</v>
      </c>
      <c r="F349" s="145" t="e">
        <f t="shared" si="59"/>
        <v>#N/A</v>
      </c>
      <c r="G349" s="13"/>
    </row>
    <row r="350" spans="1:13" x14ac:dyDescent="0.2">
      <c r="A350" s="11"/>
      <c r="B350" s="71" t="s">
        <v>8</v>
      </c>
      <c r="C350" s="143" t="e">
        <f>I178+I231+I284+I337</f>
        <v>#N/A</v>
      </c>
      <c r="D350" s="144" t="e">
        <f t="shared" si="59"/>
        <v>#N/A</v>
      </c>
      <c r="E350" s="144" t="e">
        <f t="shared" si="59"/>
        <v>#N/A</v>
      </c>
      <c r="F350" s="145" t="e">
        <f t="shared" si="59"/>
        <v>#N/A</v>
      </c>
      <c r="G350" s="13"/>
    </row>
    <row r="351" spans="1:13" x14ac:dyDescent="0.2">
      <c r="A351" s="11"/>
      <c r="B351" s="71" t="s">
        <v>10</v>
      </c>
      <c r="C351" s="143" t="e">
        <f>I179+I232+I285+I338</f>
        <v>#N/A</v>
      </c>
      <c r="D351" s="144" t="e">
        <f t="shared" si="59"/>
        <v>#N/A</v>
      </c>
      <c r="E351" s="144" t="e">
        <f t="shared" si="59"/>
        <v>#N/A</v>
      </c>
      <c r="F351" s="145" t="e">
        <f t="shared" si="59"/>
        <v>#N/A</v>
      </c>
      <c r="G351" s="13"/>
    </row>
    <row r="352" spans="1:13" ht="13.5" thickBot="1" x14ac:dyDescent="0.25">
      <c r="A352" s="11"/>
      <c r="B352" s="73" t="s">
        <v>17</v>
      </c>
      <c r="C352" s="175" t="e">
        <f>I180+I233+I286+I339</f>
        <v>#N/A</v>
      </c>
      <c r="D352" s="121">
        <f t="shared" si="59"/>
        <v>0</v>
      </c>
      <c r="E352" s="121">
        <f t="shared" si="59"/>
        <v>0</v>
      </c>
      <c r="F352" s="176" t="e">
        <f t="shared" si="59"/>
        <v>#N/A</v>
      </c>
      <c r="G352" s="13"/>
    </row>
    <row r="353" spans="1:7" ht="13.5" thickBot="1" x14ac:dyDescent="0.25">
      <c r="A353" s="11"/>
      <c r="B353" s="42" t="s">
        <v>0</v>
      </c>
      <c r="C353" s="46" t="e">
        <f>SUM(C348:C352)</f>
        <v>#N/A</v>
      </c>
      <c r="D353" s="47" t="e">
        <f>SUM(D348:D352)</f>
        <v>#N/A</v>
      </c>
      <c r="E353" s="47" t="e">
        <f>SUM(E348:E352)</f>
        <v>#N/A</v>
      </c>
      <c r="F353" s="74" t="e">
        <f>SUM(F348:F352)</f>
        <v>#N/A</v>
      </c>
      <c r="G353" s="13"/>
    </row>
    <row r="354" spans="1:7" x14ac:dyDescent="0.2">
      <c r="A354" s="11"/>
      <c r="B354" s="12"/>
      <c r="C354" s="12"/>
      <c r="D354" s="12"/>
      <c r="E354" s="12"/>
      <c r="F354" s="12"/>
      <c r="G354" s="13"/>
    </row>
    <row r="355" spans="1:7" x14ac:dyDescent="0.2">
      <c r="A355" s="11"/>
      <c r="B355" s="12"/>
      <c r="C355" s="12"/>
      <c r="D355" s="12"/>
      <c r="E355" s="12"/>
      <c r="F355" s="12"/>
      <c r="G355" s="13"/>
    </row>
    <row r="356" spans="1:7" ht="13.5" thickBot="1" x14ac:dyDescent="0.25">
      <c r="A356" s="17"/>
      <c r="B356" s="18"/>
      <c r="C356" s="18"/>
      <c r="D356" s="18"/>
      <c r="E356" s="18"/>
      <c r="F356" s="18"/>
      <c r="G356" s="19"/>
    </row>
    <row r="357" spans="1:7" ht="13.5" thickTop="1" x14ac:dyDescent="0.2"/>
  </sheetData>
  <sheetProtection algorithmName="SHA-512" hashValue="J8O7uGyvCjrxCLzVVZvkH7O+wawqlxuS9xV0FF55CNmsIPxaXPBuFeRQug1/KEMaY6TN/j5JucZzUBn+B90f9Q==" saltValue="S1gJaZCT5Jb8pnvUYQ1e/A==" spinCount="100000" sheet="1" objects="1" scenarios="1" formatCells="0" formatColumns="0" formatRows="0" insertColumns="0" insertRows="0" insertHyperlinks="0" deleteColumns="0" deleteRows="0" sort="0" autoFilter="0" pivotTables="0"/>
  <protectedRanges>
    <protectedRange sqref="C329:C330 C322:C324 C315:C317 C294:C300 C276:C277 C269:C271 C262:C264 C241:C247 C223:C224 C216:C218 C209:C211 C188:C194 C170:C171 C163:C165 C156:C158 C135:C141 D19:N69 W19:W69 A7:C7" name="Rango1"/>
  </protectedRanges>
  <mergeCells count="16">
    <mergeCell ref="R17:R18"/>
    <mergeCell ref="S17:S18"/>
    <mergeCell ref="W17:W18"/>
    <mergeCell ref="A134:A141"/>
    <mergeCell ref="D17:O17"/>
    <mergeCell ref="T17:T18"/>
    <mergeCell ref="U17:U18"/>
    <mergeCell ref="B17:B18"/>
    <mergeCell ref="C17:C18"/>
    <mergeCell ref="V17:V18"/>
    <mergeCell ref="A293:A300"/>
    <mergeCell ref="A17:A18"/>
    <mergeCell ref="P17:P18"/>
    <mergeCell ref="Q17:Q18"/>
    <mergeCell ref="A187:A194"/>
    <mergeCell ref="A240:A247"/>
  </mergeCells>
  <phoneticPr fontId="0" type="noConversion"/>
  <pageMargins left="0.75" right="0.75" top="1" bottom="1" header="0" footer="0"/>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GridLines="0" workbookViewId="0">
      <selection activeCell="H9" sqref="H9"/>
    </sheetView>
  </sheetViews>
  <sheetFormatPr baseColWidth="10" defaultRowHeight="12.75" x14ac:dyDescent="0.2"/>
  <cols>
    <col min="1" max="1" width="2.5703125" style="5" customWidth="1"/>
    <col min="2" max="2" width="11.42578125" style="5"/>
    <col min="3" max="3" width="9.7109375" style="5" customWidth="1"/>
    <col min="4" max="4" width="10.140625" style="5" customWidth="1"/>
    <col min="5" max="5" width="10" style="5" customWidth="1"/>
    <col min="6" max="6" width="10.140625" style="5" bestFit="1" customWidth="1"/>
    <col min="7" max="7" width="6.7109375" style="5" bestFit="1" customWidth="1"/>
    <col min="8" max="8" width="8.28515625" style="5" bestFit="1" customWidth="1"/>
    <col min="9" max="9" width="9.5703125" style="5" bestFit="1" customWidth="1"/>
    <col min="10" max="10" width="8.7109375" style="5" customWidth="1"/>
    <col min="11" max="16384" width="11.42578125" style="5"/>
  </cols>
  <sheetData>
    <row r="2" spans="1:12" ht="23.25" x14ac:dyDescent="0.35">
      <c r="B2" s="4" t="s">
        <v>116</v>
      </c>
    </row>
    <row r="6" spans="1:12" ht="15.75" x14ac:dyDescent="0.25">
      <c r="B6" s="58" t="s">
        <v>91</v>
      </c>
    </row>
    <row r="7" spans="1:12" ht="14.1" customHeight="1" x14ac:dyDescent="0.2">
      <c r="A7" s="12"/>
      <c r="B7" s="12"/>
      <c r="C7" s="12"/>
      <c r="D7" s="12"/>
      <c r="E7" s="12"/>
      <c r="F7" s="12"/>
      <c r="G7" s="12"/>
      <c r="H7" s="12"/>
      <c r="I7" s="12"/>
      <c r="J7" s="12"/>
      <c r="K7" s="12"/>
      <c r="L7" s="12"/>
    </row>
    <row r="8" spans="1:12" ht="14.1" customHeight="1" x14ac:dyDescent="0.2">
      <c r="A8" s="12"/>
      <c r="B8" s="56" t="s">
        <v>18</v>
      </c>
      <c r="C8" s="12"/>
      <c r="D8" s="12"/>
      <c r="E8" s="12"/>
      <c r="F8" s="12"/>
      <c r="G8" s="12"/>
      <c r="H8" s="12"/>
      <c r="I8" s="12"/>
      <c r="J8" s="12"/>
      <c r="K8" s="12"/>
      <c r="L8" s="12"/>
    </row>
    <row r="9" spans="1:12" ht="14.1" customHeight="1" thickBot="1" x14ac:dyDescent="0.25">
      <c r="A9" s="12"/>
      <c r="B9" s="12"/>
      <c r="C9" s="12"/>
      <c r="D9" s="12"/>
      <c r="E9" s="12"/>
      <c r="F9" s="12"/>
      <c r="G9" s="12"/>
      <c r="H9" s="12"/>
      <c r="I9" s="12"/>
      <c r="J9" s="12"/>
      <c r="K9" s="12"/>
      <c r="L9" s="12"/>
    </row>
    <row r="10" spans="1:12" ht="14.1" customHeight="1" thickBot="1" x14ac:dyDescent="0.25">
      <c r="A10" s="12"/>
      <c r="B10" s="28"/>
      <c r="C10" s="14" t="s">
        <v>2</v>
      </c>
      <c r="D10" s="15" t="s">
        <v>3</v>
      </c>
      <c r="E10" s="15" t="s">
        <v>26</v>
      </c>
      <c r="F10" s="41" t="s">
        <v>16</v>
      </c>
      <c r="G10" s="12"/>
      <c r="H10" s="12"/>
    </row>
    <row r="11" spans="1:12" ht="14.1" customHeight="1" thickBot="1" x14ac:dyDescent="0.25">
      <c r="A11" s="12"/>
      <c r="B11" s="42" t="s">
        <v>0</v>
      </c>
      <c r="C11" s="215" t="e">
        <f>'Emisiones línea base (EB)'!C353</f>
        <v>#N/A</v>
      </c>
      <c r="D11" s="216" t="e">
        <f>'Emisiones línea base (EB)'!D353</f>
        <v>#N/A</v>
      </c>
      <c r="E11" s="216" t="e">
        <f>'Emisiones línea base (EB)'!E353</f>
        <v>#N/A</v>
      </c>
      <c r="F11" s="217" t="e">
        <f>'Emisiones línea base (EB)'!F353</f>
        <v>#N/A</v>
      </c>
      <c r="G11" s="12"/>
      <c r="H11" s="12"/>
    </row>
    <row r="12" spans="1:12" ht="14.1" customHeight="1" x14ac:dyDescent="0.2">
      <c r="A12" s="12"/>
      <c r="B12" s="12"/>
      <c r="C12" s="12"/>
      <c r="D12" s="12"/>
      <c r="E12" s="12"/>
      <c r="F12" s="12"/>
      <c r="G12" s="12"/>
      <c r="H12" s="12"/>
    </row>
    <row r="15" spans="1:12" ht="15.75" x14ac:dyDescent="0.25">
      <c r="B15" s="58" t="s">
        <v>92</v>
      </c>
    </row>
    <row r="17" spans="1:7" ht="14.1" customHeight="1" x14ac:dyDescent="0.2">
      <c r="A17" s="12"/>
      <c r="B17" s="56" t="s">
        <v>18</v>
      </c>
      <c r="C17" s="12"/>
      <c r="D17" s="12"/>
      <c r="E17" s="12"/>
      <c r="F17" s="12"/>
      <c r="G17" s="12"/>
    </row>
    <row r="18" spans="1:7" ht="14.1" customHeight="1" thickBot="1" x14ac:dyDescent="0.25">
      <c r="A18" s="12"/>
      <c r="B18" s="12"/>
      <c r="C18" s="12"/>
      <c r="D18" s="12"/>
      <c r="E18" s="12"/>
      <c r="F18" s="12"/>
      <c r="G18" s="12"/>
    </row>
    <row r="19" spans="1:7" ht="14.1" customHeight="1" thickBot="1" x14ac:dyDescent="0.25">
      <c r="A19" s="12"/>
      <c r="B19" s="28"/>
      <c r="C19" s="14" t="s">
        <v>2</v>
      </c>
      <c r="D19" s="15" t="s">
        <v>3</v>
      </c>
      <c r="E19" s="15" t="s">
        <v>26</v>
      </c>
      <c r="F19" s="41" t="s">
        <v>16</v>
      </c>
      <c r="G19" s="12"/>
    </row>
    <row r="20" spans="1:7" ht="14.1" customHeight="1" thickBot="1" x14ac:dyDescent="0.25">
      <c r="A20" s="12"/>
      <c r="B20" s="42" t="s">
        <v>0</v>
      </c>
      <c r="C20" s="215" t="e">
        <f>'Emisiones línea proyecto (EP)'!C353</f>
        <v>#N/A</v>
      </c>
      <c r="D20" s="216" t="e">
        <f>'Emisiones línea proyecto (EP)'!D353</f>
        <v>#N/A</v>
      </c>
      <c r="E20" s="216" t="e">
        <f>'Emisiones línea proyecto (EP)'!E353</f>
        <v>#N/A</v>
      </c>
      <c r="F20" s="217" t="e">
        <f>'Emisiones línea proyecto (EP)'!F353</f>
        <v>#N/A</v>
      </c>
      <c r="G20" s="12"/>
    </row>
    <row r="21" spans="1:7" ht="14.1" customHeight="1" x14ac:dyDescent="0.2">
      <c r="A21" s="12"/>
      <c r="B21" s="12"/>
      <c r="C21" s="12"/>
      <c r="D21" s="12"/>
      <c r="E21" s="12"/>
      <c r="F21" s="12"/>
      <c r="G21" s="12"/>
    </row>
    <row r="24" spans="1:7" ht="15.75" x14ac:dyDescent="0.25">
      <c r="B24" s="58" t="s">
        <v>93</v>
      </c>
    </row>
    <row r="26" spans="1:7" x14ac:dyDescent="0.2">
      <c r="B26" s="56" t="s">
        <v>18</v>
      </c>
    </row>
    <row r="27" spans="1:7" ht="13.5" thickBot="1" x14ac:dyDescent="0.25">
      <c r="B27" s="56"/>
    </row>
    <row r="28" spans="1:7" ht="13.5" thickBot="1" x14ac:dyDescent="0.25">
      <c r="B28" s="28"/>
      <c r="C28" s="14" t="s">
        <v>2</v>
      </c>
      <c r="D28" s="15" t="s">
        <v>3</v>
      </c>
      <c r="E28" s="15" t="s">
        <v>26</v>
      </c>
      <c r="F28" s="41" t="s">
        <v>16</v>
      </c>
    </row>
    <row r="29" spans="1:7" ht="13.5" thickBot="1" x14ac:dyDescent="0.25">
      <c r="B29" s="42" t="s">
        <v>0</v>
      </c>
      <c r="C29" s="215" t="e">
        <f>C11-C20</f>
        <v>#N/A</v>
      </c>
      <c r="D29" s="216" t="e">
        <f>D11-D20</f>
        <v>#N/A</v>
      </c>
      <c r="E29" s="216" t="e">
        <f>E11-E20</f>
        <v>#N/A</v>
      </c>
      <c r="F29" s="217" t="e">
        <f>F11-F20</f>
        <v>#N/A</v>
      </c>
    </row>
  </sheetData>
  <sheetProtection password="D151" sheet="1" objects="1" scenarios="1" formatCells="0" formatColumns="0" formatRows="0" insertColumns="0" insertRows="0" insertHyperlinks="0" deleteColumns="0" deleteRows="0" sort="0" autoFilter="0" pivotTables="0"/>
  <phoneticPr fontId="0"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Definición Alcance Proyecto</vt:lpstr>
      <vt:lpstr>Emisiones línea base (EB)</vt:lpstr>
      <vt:lpstr>Emisiones línea proyecto (EP)</vt:lpstr>
      <vt:lpstr>Resumen Emisiones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Robredo Buces, Sergio</cp:lastModifiedBy>
  <cp:lastPrinted>2017-04-05T08:45:18Z</cp:lastPrinted>
  <dcterms:created xsi:type="dcterms:W3CDTF">1996-11-27T10:00:04Z</dcterms:created>
  <dcterms:modified xsi:type="dcterms:W3CDTF">2018-07-30T06:38:33Z</dcterms:modified>
</cp:coreProperties>
</file>